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План закупок 2022" sheetId="1" r:id="rId1"/>
    <sheet name="размещение в ЕИС" sheetId="2" r:id="rId2"/>
  </sheets>
  <definedNames>
    <definedName name="_xlnm._FilterDatabase" localSheetId="0" hidden="1">'План закупок 2022'!$B$25:$CH$292</definedName>
    <definedName name="_xlnm.Print_Titles" localSheetId="0">'План закупок 2022'!$22:$25</definedName>
    <definedName name="_xlnm.Print_Area" localSheetId="0">'План закупок 2022'!$B$1:$R$313</definedName>
    <definedName name="_xlnm.Print_Area" localSheetId="1">'размещение в ЕИС'!$A$1:$Q$62</definedName>
  </definedNames>
  <calcPr fullCalcOnLoad="1"/>
</workbook>
</file>

<file path=xl/sharedStrings.xml><?xml version="1.0" encoding="utf-8"?>
<sst xmlns="http://schemas.openxmlformats.org/spreadsheetml/2006/main" count="3574" uniqueCount="749">
  <si>
    <t>Минимально необходимые требования, предъявляемым товарам (работам, услугам)</t>
  </si>
  <si>
    <t>Код по ОКВЭД2</t>
  </si>
  <si>
    <t>Код по ОКПД2</t>
  </si>
  <si>
    <t xml:space="preserve">порядковый номер </t>
  </si>
  <si>
    <t>График осуществления процедур закупки</t>
  </si>
  <si>
    <t>Единица измерения</t>
  </si>
  <si>
    <t>Код по ОКЕИ</t>
  </si>
  <si>
    <t>Сведения о количестве (объеме)</t>
  </si>
  <si>
    <t>Код по ОКАТО</t>
  </si>
  <si>
    <t>Регион поставки товаров (выполнения работ, оказания услуг)</t>
  </si>
  <si>
    <t>да/нет</t>
  </si>
  <si>
    <t xml:space="preserve">Условия договора </t>
  </si>
  <si>
    <t>ОКАТО</t>
  </si>
  <si>
    <t>КПП</t>
  </si>
  <si>
    <t>ИНН</t>
  </si>
  <si>
    <t>УТВЕРЖДАЮ:</t>
  </si>
  <si>
    <t>Предмет договора</t>
  </si>
  <si>
    <t xml:space="preserve">Наименование </t>
  </si>
  <si>
    <t xml:space="preserve">Способ закупки </t>
  </si>
  <si>
    <t xml:space="preserve">Закупка в электронной форме </t>
  </si>
  <si>
    <t>Российская Федерация, 628422, Тюменская область, Ханты- Мансийский автономный округ - Югра, г. Сургут, ул. Аэрофлотская, д.49/1</t>
  </si>
  <si>
    <t>.+7 (3462) 280074, +7 (3462) 280079  (отдел подготовки и проведения торгов: +7 (3462)770-309, +7 (3462)770-479)</t>
  </si>
  <si>
    <t>Закупка у единственного поставщика</t>
  </si>
  <si>
    <t>нет</t>
  </si>
  <si>
    <t xml:space="preserve"> </t>
  </si>
  <si>
    <t>шт.</t>
  </si>
  <si>
    <t>Запрос предложений</t>
  </si>
  <si>
    <t>да</t>
  </si>
  <si>
    <t>г.</t>
  </si>
  <si>
    <t>J.61</t>
  </si>
  <si>
    <t>Сведения о начальной (максимальной) цене договора (цене лота),  без учета НДС.</t>
  </si>
  <si>
    <t xml:space="preserve">Директор по производству - первый заместитель генерального директора </t>
  </si>
  <si>
    <t xml:space="preserve">С.В. Прийма </t>
  </si>
  <si>
    <t>Q.86</t>
  </si>
  <si>
    <t xml:space="preserve">Наименование Заказчика </t>
  </si>
  <si>
    <t xml:space="preserve">Адрес местонахождения Заказчика </t>
  </si>
  <si>
    <t xml:space="preserve">Телефон Заказчика </t>
  </si>
  <si>
    <t>Электронная почта Заказчика</t>
  </si>
  <si>
    <t>F.43</t>
  </si>
  <si>
    <t>D.35</t>
  </si>
  <si>
    <t>Планируемая дата или период размещения  извещения о закупки (месяц, год)</t>
  </si>
  <si>
    <t>Срок исполнения договора (месяц, год.)</t>
  </si>
  <si>
    <t>Запрос котировок</t>
  </si>
  <si>
    <t>С.20</t>
  </si>
  <si>
    <t>АО "Аэропорт Сургут"</t>
  </si>
  <si>
    <t xml:space="preserve"> Акционерное Общество "Аэропорт Сургут"</t>
  </si>
  <si>
    <t>ПЛАН ЗАКУПКИ АО "АЭРОПОРТ СУРГУТ"</t>
  </si>
  <si>
    <t>март 2022г.</t>
  </si>
  <si>
    <t>июнь 2022г.</t>
  </si>
  <si>
    <t>М.71</t>
  </si>
  <si>
    <t>С.14</t>
  </si>
  <si>
    <t>С.29</t>
  </si>
  <si>
    <t>G.45</t>
  </si>
  <si>
    <t>G.45.20.21.112</t>
  </si>
  <si>
    <t>F.43 мсп</t>
  </si>
  <si>
    <t>усл. шт.</t>
  </si>
  <si>
    <t>декабрь 2022г.</t>
  </si>
  <si>
    <t>ноябрь 2022г.</t>
  </si>
  <si>
    <t xml:space="preserve">по заявкам Заказчика </t>
  </si>
  <si>
    <t>С.20.5</t>
  </si>
  <si>
    <t>т.</t>
  </si>
  <si>
    <t>office@airsurgut.ru   (отдел подготовки и проведения торгов: galushkova@airsurgut.ru, morozova@airsurgut.ru)</t>
  </si>
  <si>
    <t>ТОВАРОВ, РАБОТ, УСЛУГ НА 2022 г. ПУТЕМ ПРОВЕДЕНИЯ КОНКУРСА, АУКЦИОНА, ИНЫМ СПОСОБОМ ЗАКУПКИ В СООТВЕТСТВИИ С ФЕДЕРАЛЬНЫМ ЗАКОНОМ №223-ФЗ ОТ 22.07.2011Г.</t>
  </si>
  <si>
    <t>"____" ____________ 2021 г.</t>
  </si>
  <si>
    <t>Сертификация, лицензирование</t>
  </si>
  <si>
    <t>Наличие разрешительных документов на право проведения лицензирования продажи алкогольной продукции</t>
  </si>
  <si>
    <t>Наличие разрешительных документов на право проведения сертификационных испытаний</t>
  </si>
  <si>
    <t>Оказание услуг должно производиться в соответствии с ФЗ №115-ФЗ от 21.07.1997г. ПБ 12-529-03</t>
  </si>
  <si>
    <t>Участок ГСМ СНО</t>
  </si>
  <si>
    <t>Требования к эксплуатации светосигнального оборудования ФАП №1</t>
  </si>
  <si>
    <t>Участок ЭСТОП СНО</t>
  </si>
  <si>
    <t>С.26</t>
  </si>
  <si>
    <t>С.26 мсп</t>
  </si>
  <si>
    <t>Трансформатор  ИОТ-45; Трансформатор  ИОТ-100; Трансформатор  ИОТ-200; Светофильтр желтый ½ 92302Д005В; Светофильтр синий 92302Д008Д; Светофильтр зеленый пол. ½  92302Д005С; Светофильтр красный пол. ½  92302Д005С; Светофильтр THORN 96216909 Х1 для глиссадных огней; Рассеиватель зеленый 95201; Лампа HRJF 45 Вт /6,6А; Лампа HRJF 100 Вт /6,6А; Лампа HRJF 200 Вт /6,6А.</t>
  </si>
  <si>
    <t>апрель 2022г.</t>
  </si>
  <si>
    <t>Выполнение работ должно проводиться в соответствии с Техническим заданием Заказчика, соответствовать действующим нормам. Наличие квалифицированного персонала и оборудования у Исполнителя.</t>
  </si>
  <si>
    <t>га</t>
  </si>
  <si>
    <t>Участок по эксплуатации аэродромов СНО</t>
  </si>
  <si>
    <t>сентябрь 2022г.</t>
  </si>
  <si>
    <t>кг.</t>
  </si>
  <si>
    <t>май 2022г.</t>
  </si>
  <si>
    <t>М.72</t>
  </si>
  <si>
    <t>М.72. 19.1</t>
  </si>
  <si>
    <t>Предоставление отчета по итогам исследований, с предложениями по улучшению орнитологического обеспечения полетов</t>
  </si>
  <si>
    <t>С.30</t>
  </si>
  <si>
    <t>Приобретение по договору поставки эмали белой-2938 кг., красной-100 кг, желтой-300 кг.</t>
  </si>
  <si>
    <t>ФЗ №115-ФЗ от 21.07.1997г. ПБ 12-529-03</t>
  </si>
  <si>
    <t>ФЗ №151-ФЗ от 22.08.1995 г., ФЗ №116-ФЗ от 21.07.1997г о ПБ ОПО.</t>
  </si>
  <si>
    <t>М.71.20.11.190</t>
  </si>
  <si>
    <t>М.74</t>
  </si>
  <si>
    <t>М.74.90.13 мсп</t>
  </si>
  <si>
    <t xml:space="preserve">С.29 мсп </t>
  </si>
  <si>
    <t>Приобретение по договору поставки шнекороторного снегоочистителя ДЭ-226 на базе Урал-4320</t>
  </si>
  <si>
    <t xml:space="preserve"> Автотранспортный участок СНО</t>
  </si>
  <si>
    <t>Приобретение по договору поставки автомобиля УАЗ 390995</t>
  </si>
  <si>
    <t>Наличие квалифицированного персонала</t>
  </si>
  <si>
    <t>М.71.12.40.120</t>
  </si>
  <si>
    <t>Наличие аттестата аккредитации на право поверки средств измерений</t>
  </si>
  <si>
    <t>Охрана труда</t>
  </si>
  <si>
    <t>Наличие лицензии, квалифицированного медицинского персонала</t>
  </si>
  <si>
    <t>чел.</t>
  </si>
  <si>
    <t xml:space="preserve">Приобретение по договору поставки СИЗ (мыло, перчатки и т.д.) </t>
  </si>
  <si>
    <t xml:space="preserve">Соответствие требованиям Заказчика </t>
  </si>
  <si>
    <t>Наличие лицензии, квалифицированного  персонала</t>
  </si>
  <si>
    <t>Участок Телекоммуникации и связи СНО</t>
  </si>
  <si>
    <t>С.27</t>
  </si>
  <si>
    <t>С.27.90.20 мсп</t>
  </si>
  <si>
    <t>Процессор не ниже i3 2.5 ГГц, ОЗУ 8 ГГб, накопитель 240 ГГб.</t>
  </si>
  <si>
    <t>Реализация требований Постановления Правительства №445 от 12 апреля 2018 года и требований Приказа №86 от 28 марта 2018г.</t>
  </si>
  <si>
    <t xml:space="preserve"> Соответствие техническим требованиям ПП №969</t>
  </si>
  <si>
    <t>С.10</t>
  </si>
  <si>
    <t>Служба бортового и бытового обслуживания</t>
  </si>
  <si>
    <t>Приобретение по договору поставки продуктов питания: колбасные изделия</t>
  </si>
  <si>
    <t>Выполнение работ должно проводиться в соответствии с Техническим заданием Заказчика, соответствовать действующим нормам. Наличие квалифицированного персонала и оборудования, предоставление сертификатов, паспортов, руководства по эксплуатации и пр. документации на материалы и оборудование.</t>
  </si>
  <si>
    <t>Строительный отдел</t>
  </si>
  <si>
    <t>Соответствие требованиям ФАП утв. 11.03.2010 №138</t>
  </si>
  <si>
    <t>Производственно-диспетчерская служба</t>
  </si>
  <si>
    <t>Служба авиационной безопасности</t>
  </si>
  <si>
    <t>Сертифицированный в соответствии с требованиями Постановления Правительства РФ от 26 сентября 2016 г. N 969</t>
  </si>
  <si>
    <t>С.32</t>
  </si>
  <si>
    <t>С.32.99.11</t>
  </si>
  <si>
    <t>Соответствие требованиям ФАП 517</t>
  </si>
  <si>
    <t>компл.</t>
  </si>
  <si>
    <t>СПАСОП</t>
  </si>
  <si>
    <t xml:space="preserve">НОЯБРЬСКИЙ ФИЛИАЛ </t>
  </si>
  <si>
    <t>С.29 мсп</t>
  </si>
  <si>
    <t>В соответствии с техническим заданием Заказчика. Наличие сертификата соответствия производителя.</t>
  </si>
  <si>
    <t>ХМАО - Югра, пгт. Березово</t>
  </si>
  <si>
    <t>С.20.59</t>
  </si>
  <si>
    <t>71112000000, 71112654000</t>
  </si>
  <si>
    <t xml:space="preserve">ХМАО - Югра, пгт. Березово, пгт. Игрим </t>
  </si>
  <si>
    <t>C.26</t>
  </si>
  <si>
    <t>C.26.20.40.190 мсп</t>
  </si>
  <si>
    <t>усл.шт.</t>
  </si>
  <si>
    <t>N.81</t>
  </si>
  <si>
    <t>N.81 мсп</t>
  </si>
  <si>
    <t>Своевременное и качественное выполнение работ по уборке,  содержанию административного здания.</t>
  </si>
  <si>
    <t>м.74</t>
  </si>
  <si>
    <t>В соответствии с техническим заданием Заказчика. Наличие сертификата соответствия организации.</t>
  </si>
  <si>
    <t xml:space="preserve">С.27 </t>
  </si>
  <si>
    <t>С.27.32.13 мсп</t>
  </si>
  <si>
    <t>С.28</t>
  </si>
  <si>
    <t>С.28.29.22.110 мсп</t>
  </si>
  <si>
    <t>С.27 мсп</t>
  </si>
  <si>
    <t>октябрь 2022г.</t>
  </si>
  <si>
    <t>С.25</t>
  </si>
  <si>
    <t xml:space="preserve">В соответствии с техническим заданием Заказчика. </t>
  </si>
  <si>
    <t>пог. м.</t>
  </si>
  <si>
    <t>Н.49</t>
  </si>
  <si>
    <t>С.19</t>
  </si>
  <si>
    <t xml:space="preserve"> Наличие сертификата соответствия производителя.</t>
  </si>
  <si>
    <t>ХМАО - Югра, с. Саранпауль</t>
  </si>
  <si>
    <t xml:space="preserve">С.19 </t>
  </si>
  <si>
    <t>С.19.20.24</t>
  </si>
  <si>
    <t>N.80</t>
  </si>
  <si>
    <t xml:space="preserve">Наличие лицензии. Услуги по  обслуживанию  автоматической пожарной сигнализации должны оказываться обученными, аттестованными, квалифицированными и имеющими сертификаты (удостоверение) специалистами. </t>
  </si>
  <si>
    <t>ХМАО - Югра, пгт. Игрим</t>
  </si>
  <si>
    <t>Н.52</t>
  </si>
  <si>
    <t>H.52.22.11</t>
  </si>
  <si>
    <t>Наличие необходимого оборудования и квалифицированного персонала. Своевременность оказания услуг.</t>
  </si>
  <si>
    <t xml:space="preserve"> Наличие лицензии. Услуги по  обслуживанию  автоматической пожарной сигнализации должны оказываться обученными, аттестованными, квалифицированными и имеющими сертификаты (удостоверение) специалистами. </t>
  </si>
  <si>
    <t>С.19.20.21.120</t>
  </si>
  <si>
    <t>Наличие сертификата соответствия производителя.</t>
  </si>
  <si>
    <t>Е.38</t>
  </si>
  <si>
    <t>Е.38.1</t>
  </si>
  <si>
    <t>Наличие лицензии на транспортировку, прием, захоронение  отходов</t>
  </si>
  <si>
    <t>71112000000, 71112654000, 71121656000</t>
  </si>
  <si>
    <t>ХМАО - Югра, пгт. Березово, пгт. Игрим пгт.Приобье</t>
  </si>
  <si>
    <t>Е.36.0</t>
  </si>
  <si>
    <t>Утвержденные в установленном порядке тарифы. Соответствие СанПин 2.14.1074-01</t>
  </si>
  <si>
    <t>куб.м.</t>
  </si>
  <si>
    <t>п Березово-8650, п Игрим-240</t>
  </si>
  <si>
    <t>Е.37</t>
  </si>
  <si>
    <t>Наличие лицензии на транспортировку, прием, захоронение опасных отходов.</t>
  </si>
  <si>
    <t>п Березово-6435 п Игрим-216</t>
  </si>
  <si>
    <t>В соответствии с утвержденными в установленном порядке тарифами</t>
  </si>
  <si>
    <t>Гкал.</t>
  </si>
  <si>
    <t>п Березово-4910, п Игрим-1545</t>
  </si>
  <si>
    <t xml:space="preserve">Оказание услуг по проведению периодических медицинских осмотров работников </t>
  </si>
  <si>
    <t>Наличие лицензии на предоставление медицинских услуг</t>
  </si>
  <si>
    <t>Оказание услуг по внутриаэропортовой авиационной связи</t>
  </si>
  <si>
    <t>Обеспечение высококачественной и бесперебойной работы средств связи/</t>
  </si>
  <si>
    <t>M.71</t>
  </si>
  <si>
    <t xml:space="preserve">М.71.12.40.120
</t>
  </si>
  <si>
    <t>Выполнение метрологических работ</t>
  </si>
  <si>
    <t>Наличие лицензии на проведение метрологических работ</t>
  </si>
  <si>
    <t>D.35.1</t>
  </si>
  <si>
    <t>Оказание услуг  по отпуску электроэнергии</t>
  </si>
  <si>
    <t>С.19.20.21.300</t>
  </si>
  <si>
    <t>М.71.12</t>
  </si>
  <si>
    <t>Наличие сертификата соответствия организации.</t>
  </si>
  <si>
    <t>Оказание услуг по капитальному ремонту двигателя ЯМЗ-338НДЗ</t>
  </si>
  <si>
    <t>C.13</t>
  </si>
  <si>
    <t>С.13.92.22.110</t>
  </si>
  <si>
    <t>Приобретение по договору поставки  рукавов брезентовых для УМП-350.</t>
  </si>
  <si>
    <t>Для ремонта узлов и оборудования спецтехники. Конструктивное исполнение оборудования согласно ГОСТ,ТУ, Формулярам. Комплектность поставки оборудования, в т.ч., паспорт, сертификат.</t>
  </si>
  <si>
    <t>К.65</t>
  </si>
  <si>
    <t>наличие лицензии на оказание услуг.</t>
  </si>
  <si>
    <t>В соответствии с техническим заданием Заказчика.</t>
  </si>
  <si>
    <t>Н.49  мсп</t>
  </si>
  <si>
    <t xml:space="preserve">Приобретение по договору поставки дизельного топлива </t>
  </si>
  <si>
    <t>БЕРЕЗОВСКИЙ ФИЛИАЛ</t>
  </si>
  <si>
    <t xml:space="preserve">ГОЛОВНОЕ ПРЕДПРИЯТИЕ </t>
  </si>
  <si>
    <t>ХМАО-Югра г.Сургут</t>
  </si>
  <si>
    <t>апрель 2023г.</t>
  </si>
  <si>
    <t xml:space="preserve">В соответствии с Техническим заданием Заказчика. Круглосуточное качественное выполнение работ: вынос мусора, замена мусорных пакетов - ежедневно; удаление пыли, пятен с шкафов, тумбочек, полок, столов, мебели, также с дверей, дверных рам, дверных ручек и доводчиков - по мере необходимости; с подоконников - ежедневно, с хромированных, металлических поверхностей, плинтусов - ежедневно; влажная уборка пола - ежедневно; мойка стекол, дверей, дверных рам -2 раза в неделю; мытье зеркал - ежедневно и т.д. </t>
  </si>
  <si>
    <t>март 2023г.</t>
  </si>
  <si>
    <t>С.22</t>
  </si>
  <si>
    <t>С.22.19.72 мсп</t>
  </si>
  <si>
    <t>м2</t>
  </si>
  <si>
    <t>аэровокзал</t>
  </si>
  <si>
    <t>С.28.13 мсп</t>
  </si>
  <si>
    <t>Полный пакет документов, гарантия на товар не менее 1 года, наличие сертификата качества, наличие минимального ЗИП.</t>
  </si>
  <si>
    <t xml:space="preserve">Наличие паспорта и сертификата на светодиодные светильники.   Спецификация, тип и характеристики указаны в техническом задании Заказчика.  </t>
  </si>
  <si>
    <t>ЭСТОП</t>
  </si>
  <si>
    <t xml:space="preserve">Наличие лицензии, выдача соответствующих документов установленного образца после выполнения летной проверки.  </t>
  </si>
  <si>
    <t>М.71.12.40.130</t>
  </si>
  <si>
    <t>S.96</t>
  </si>
  <si>
    <t>S.96.01.12.231</t>
  </si>
  <si>
    <t>Выполнение  работ по огнезащитной обработке кабельных линий 10кВ в кабельных полуэтажах ЦРП-10кВ и ТП-15.</t>
  </si>
  <si>
    <t>В соответствии с Техническим заданием Заказчика. Выполнение работ должно проводится в соответствии с дефектной ведомостью, соответствовать действующим нормам. Наличие квалифицированного персонала у исполнителя. Наличие сертификата, паспорта и пр. документации на материал обработки.</t>
  </si>
  <si>
    <t>М.71.20.13</t>
  </si>
  <si>
    <t>Наличие лицензии , выдача соответствующих документов после обследования.</t>
  </si>
  <si>
    <t>С.26.20.1 мсп</t>
  </si>
  <si>
    <t>В соответствии с Техническим заданием Заказчика. Наличие сертификата, паспорта, руководства по эксплуатации и пр. документации на оборудование. Наличие квалифицированного персонала у исполнителя.</t>
  </si>
  <si>
    <t>E.38</t>
  </si>
  <si>
    <t>E.38.2</t>
  </si>
  <si>
    <t>ГООС эколог</t>
  </si>
  <si>
    <t>R.91</t>
  </si>
  <si>
    <t>Хранение документов по основной деятельности, по личному составу, лицевых счетов, табелей рабочего времени, личных дел уволенных сотрудников</t>
  </si>
  <si>
    <t>ОДО</t>
  </si>
  <si>
    <t>САК</t>
  </si>
  <si>
    <t>В соответствии с требованиями ст.32  ФЗ-52  "О санитарно-эпидемиологическом благополучии населения"</t>
  </si>
  <si>
    <t>Приобретение, по договору поставки хозяйственных товаров, чистящих, моющих средств, профессиональной химии</t>
  </si>
  <si>
    <t>C.11</t>
  </si>
  <si>
    <t>С.22 мсп</t>
  </si>
  <si>
    <t>Приобретение по договору поставки льдогенератора SMEG FGS54PW</t>
  </si>
  <si>
    <t>С.20.59.52.192 </t>
  </si>
  <si>
    <t>Приобретение по договору поставки индикаторов качества топлива </t>
  </si>
  <si>
    <t>71136000000, 71112654000, 10215572000</t>
  </si>
  <si>
    <t>АТО</t>
  </si>
  <si>
    <t>Оказание услуг по разработке ПЛАРН</t>
  </si>
  <si>
    <t>Разработка Плана ПЛРН, Согласование разработанного Плана ПЛРН в Росприроднадзоре, Разработка Плана комплексных учений, Согласование разработанного Плана комплексных учений с ГУ МЧС России, Доставка разработанного и согласованного в установленном порядке Плана ПЛРН в адрес Заказчика. Постановлением Правительства РФ от 31.12.2020 г. №2451 «Об утверждении Правил организации мероприятий по предупреждению и ликвидации разливов нефти и нефтепродуктов на территории Российской Федерации, за исключением внутренних морских вод Российской Федерации и территориального моря Российской Федерации».</t>
  </si>
  <si>
    <t>71136000000, 71112000000, 10215572000</t>
  </si>
  <si>
    <t>ХМАО - Югра г. Сургут, ХМАО - Югра, пгт. Березово, Республика Саха (Якутия),  Ленский район, Талаканское месторождение</t>
  </si>
  <si>
    <t>C.20</t>
  </si>
  <si>
    <t>С.20.59.43.130</t>
  </si>
  <si>
    <t>Тип I должен соответствовать стандартам SAE AMS 1424 / ISO 11075. ПОЖ тип IV должен соответствовать стандартам SAE AMS 1428 / ISO 11078. Наличие паспорта продукции, Сертификата соответствия и накладных на поставляемую партию.</t>
  </si>
  <si>
    <t xml:space="preserve">по заявкам Тип I - до 500, Тип 4 - до 144 </t>
  </si>
  <si>
    <t>С.28.29.12.130 мсп</t>
  </si>
  <si>
    <t>ФЭ-2000-15-1-Б 5шт.
ФЭ-170-5-1-В 12шт.
ЭФК-225-5-М 10шт.
ФЭС-70/245-2-1 3шт.
ЭС-560-1-О  6шт.
ЭФК-450-3-Н 12шт.
ЭФК-250-5-Ю 4шт.
ЭС-300-1-В  2шт.</t>
  </si>
  <si>
    <t>71136000000, 71112654000</t>
  </si>
  <si>
    <t>С.19.20.21</t>
  </si>
  <si>
    <t>по заявкам ДТ - до 520 т. кг, АИ92 - до 150 т.</t>
  </si>
  <si>
    <t>С.30.30.50.110</t>
  </si>
  <si>
    <t>февраль 2022г.</t>
  </si>
  <si>
    <t>СПО ВС</t>
  </si>
  <si>
    <t>С.29.3 мсп</t>
  </si>
  <si>
    <t xml:space="preserve">Запрос предложений     </t>
  </si>
  <si>
    <t>ССТ</t>
  </si>
  <si>
    <t>С.22.19 мсп</t>
  </si>
  <si>
    <t>Приобретение по договору поставки измерительных приборов для радиотехнического оборудования: измеритель мощности МЗ-56 - 1 шт., измеритель мощности МЗ-3А - 1 шт., измеритель модуляции СКЗ-46 - 1 шт.</t>
  </si>
  <si>
    <t>Наличие сертификата соответствия на поставляемую продукцию. Гарантия не менее 12 месяцев.</t>
  </si>
  <si>
    <t>ЭРТОС</t>
  </si>
  <si>
    <t>М.71.2</t>
  </si>
  <si>
    <t>С.33</t>
  </si>
  <si>
    <t>С.33.17</t>
  </si>
  <si>
    <t>С.25 мсп</t>
  </si>
  <si>
    <t>деслет</t>
  </si>
  <si>
    <t>Республика Саха (Якутия) Ленский район, Талаканское месторождение</t>
  </si>
  <si>
    <t>С.32.99</t>
  </si>
  <si>
    <t>С.28.11 мсп</t>
  </si>
  <si>
    <t>С.28 мсп</t>
  </si>
  <si>
    <t>Наличие необходимого оборудования, квалифицированного персонала.</t>
  </si>
  <si>
    <t>САБ</t>
  </si>
  <si>
    <t>С.20.4 мсп</t>
  </si>
  <si>
    <t>Наличие у товара сертификата соответствия, соответствие ТУ производителя</t>
  </si>
  <si>
    <t>СЭО</t>
  </si>
  <si>
    <t>P.35</t>
  </si>
  <si>
    <t>Выполнение работ (оказание услуг) по проведению летной проверки: годовая программа - СП-200 (ILS 1 категории) - 1 направление, VOR/DME - 1 направление, глиссадные огни - 2 направления, огни высокой интенсивности - 1 направление. КРМ - специальная летная проверка</t>
  </si>
  <si>
    <t>Выполнение работ по техническому обслуживанию ГГС DCP производства Neumann Elektronik</t>
  </si>
  <si>
    <t>С.33.12.2</t>
  </si>
  <si>
    <t>Выполнение работ (оказание услуг) по проведению поверки метеорологического оборудования системы АМИС-РФ (на базе метеоборудования Viasala) - 30 элементов.</t>
  </si>
  <si>
    <t>М.71.12.4</t>
  </si>
  <si>
    <t>J.62</t>
  </si>
  <si>
    <t>Выполнение работ по техническому ремонту оборудования обзорного радиолокатора аэродромного АОРЛ-1АС (производства ЧРЗ "Полет")</t>
  </si>
  <si>
    <t>Выполнение работ по техническому ремонту оборудования СРДП "Авиатон-32" (производства "Еврааз")</t>
  </si>
  <si>
    <t>Наличие сертификата производителя на право производства ремонтных работ, работ по настройке и пуско-наладке оборудования СРДП "Авиатон-32" (производства "Еврааз")</t>
  </si>
  <si>
    <t>Наличие сертификата производителя на право производства ремонтных работ, работ по настройке и пуско-наладке оборудования авиационной радиосвязи "Фазан 19" (производства "Владимирский завод "Электроприбор")</t>
  </si>
  <si>
    <t>Наличие сертификата производителя на право производства ремонтных работ, работ по настройке и пуско-наладке оборудования СКРС "Камертон" (производства "Децима")</t>
  </si>
  <si>
    <t>Наличие сертификата соответствия на поставляемую продукцию. Гарантия не менее 12 месяцев. Наличие сертификата соответствия по требованиям Постановления Правительства РФ №969 от 26.09.2016</t>
  </si>
  <si>
    <t>Предоставление защищенного выделенного канала передачи данных второго уровня (модель OSI) на участке Аэропорт Талакан - Аэропорт Иркутск со скоростью не ниже 1 Мбит/с.</t>
  </si>
  <si>
    <t xml:space="preserve">По решению Заказчика </t>
  </si>
  <si>
    <t>СОП</t>
  </si>
  <si>
    <t>В соответствии с требованиями федеральных законов.</t>
  </si>
  <si>
    <t>УГСМ</t>
  </si>
  <si>
    <t>Приобретение по договору поставки фильтрующих элементов</t>
  </si>
  <si>
    <t>Приобретение по договору поставки наконечника нижней заправки (ННЗ)</t>
  </si>
  <si>
    <t>С. 20</t>
  </si>
  <si>
    <t>С. 20.5</t>
  </si>
  <si>
    <t>Приобретение по договору поставки антигололедного реагента Нордвэй-Супер</t>
  </si>
  <si>
    <t>Сертификат СС ГА РФ ФАВТ А.09.02867; ОСТ 54-0-830.74-99; ГОСТ ТУ 2149-001-595 86231-2009</t>
  </si>
  <si>
    <t>УАО</t>
  </si>
  <si>
    <t>С. 20.3</t>
  </si>
  <si>
    <t>20.30</t>
  </si>
  <si>
    <t>Приобретение по договору поставки  герметика битумно - полимерного  БРИТ- NORD</t>
  </si>
  <si>
    <t>Приобретение по договору поставки багажных телег</t>
  </si>
  <si>
    <t xml:space="preserve">Приобретение по договору поставки детектора взрывчатых веществ М-ИОН </t>
  </si>
  <si>
    <t>Проведение работ по ремонту генератора рентгеновского излучения HI-RAY10V80 для РДУ Smiths Detection HiScan5180si</t>
  </si>
  <si>
    <t>Наличие сертификата производителя на право производства ремонтных работ, работ на настройке и пуско-наладке оборудования Smiths Detection. Гарантия на работы не менее 12 месяцев.</t>
  </si>
  <si>
    <t>C.19</t>
  </si>
  <si>
    <t>Приобретение по договору поставки продукции авиаГСМ (ТС-1, "И-М", Бензин, Дизельное топливо)</t>
  </si>
  <si>
    <t>К.65.11</t>
  </si>
  <si>
    <t>Оказание услуг по страхованию жизни, здоровья и трудоспособности спасателей аварийно-спасательной службы</t>
  </si>
  <si>
    <t>Оказание услуг по контролю качества авиаГСМ</t>
  </si>
  <si>
    <t>ФИЛИАЛ "АЭРОПОРТ ТАЛАКАН"</t>
  </si>
  <si>
    <t>Наличие сертификата соответствия по требованиям Постановления Правительства РФ №969 от 26.09.2016.</t>
  </si>
  <si>
    <t>156, 9, 3, 1</t>
  </si>
  <si>
    <t>2; 2; 2</t>
  </si>
  <si>
    <t>1; 2; 1; 1; 1.</t>
  </si>
  <si>
    <t>Наличие паспорта и сертификата на баллоны металлокомпозитные типа БК-4-300 С. В соответствии с техническим заданием Заказчика.</t>
  </si>
  <si>
    <t xml:space="preserve">Проведение технического обслуживания спецтранспорта (спецмашин марки GUINAULT). </t>
  </si>
  <si>
    <t>Наличие паспортов завода изготовителя.</t>
  </si>
  <si>
    <t>Наличие лицензии на оказание услуг.</t>
  </si>
  <si>
    <t>Наличие ПТС (ПСМ), руководства по эксплуатации, сертификата соответствия, формуляра.</t>
  </si>
  <si>
    <t xml:space="preserve">Сертифицированные в соответствии с требованиями Постановления Правительства РФ от 26 сентября 2016 г. N 969. </t>
  </si>
  <si>
    <t>Наличие разрешительных документов на право оказания услуг. Наличие квалифицированного персонала.</t>
  </si>
  <si>
    <t>1000 м3</t>
  </si>
  <si>
    <t xml:space="preserve">В соответствии с Техническим заданием Заказчика. Выполнение работ должно проводится в соответствии с дефектной ведомостью. Наличие персонала и оборудования  у исполнителя.  </t>
  </si>
  <si>
    <t xml:space="preserve">Запрос предложений </t>
  </si>
  <si>
    <t>СО</t>
  </si>
  <si>
    <t>Наличие персонала и оборудования  у исполнителя.  Выполнение работ должно проводится в соответствии с дефектной ведомостью, соответствовать действующим нормам и в соответствии с Техническим заданием Заказчика.</t>
  </si>
  <si>
    <t xml:space="preserve">В соответствии с Техническим заданием Заказчика. Выполнение работ должно проводится в соответствии с проектом, соответствовать действующим нормам. Наличие персонала и оборудования  у исполнителя.  </t>
  </si>
  <si>
    <t xml:space="preserve">В соответствии с Техническим заданием Заказчика. Выполнение работ должно проводится в соответствии с дефектной ведомостью, соответствовать действующим нормам. Наличие персонала и оборудования  у исполнителя.  </t>
  </si>
  <si>
    <t xml:space="preserve">июль 2022г. </t>
  </si>
  <si>
    <t>Выполнение работ по ремонту административных, служебно-бытовых, производственных и складских помещений, занимаемых САК (служба авиационного кейтеринга)</t>
  </si>
  <si>
    <t xml:space="preserve">август 2022г. </t>
  </si>
  <si>
    <t>В соответствии с Техническим заданием Заказчика. Замена трубопроводов ТВС в ППУ изоляции. Монтаж сетей ТВС - подземная бесканальная прокладка. Наличие квалифицированного персонала и оборудования у исполнителя.</t>
  </si>
  <si>
    <t xml:space="preserve">В соответствии с Техническим заданием Заказчика. Выполнение работ должно проводится в соответствии с дефектной ведомостью, соответствовать действующим нормам. Наличие квалифицированного персонала и оборудования  у исполнителя.   </t>
  </si>
  <si>
    <t xml:space="preserve">В соответствии с Техническим заданием Заказчика.. Наличие у исполнителя сертификата качества, сертификата соответствия и пр. необходимой документации на асфальтобетонную смесь. Наличие персонала и оборудования  у исполнителя.  </t>
  </si>
  <si>
    <t>J.63</t>
  </si>
  <si>
    <t>Поставка оборудования в соответствии со спецификацией, наличие сертификатов качества, обеспечение гарантийного обслуживания</t>
  </si>
  <si>
    <t>СиТ</t>
  </si>
  <si>
    <t>С.26.20.16.120 мсп</t>
  </si>
  <si>
    <t>Приобретение  по договору поставки принтеров (для печати информации на посадочных талонах).</t>
  </si>
  <si>
    <t>Приобретение по договору поставки принтеров (для печати информации на багажных бирках).</t>
  </si>
  <si>
    <t>Приобретение по договору поставки сканера посадочных талонов.</t>
  </si>
  <si>
    <t>С.26.20.40.110 мсп</t>
  </si>
  <si>
    <t>C.26 мсп</t>
  </si>
  <si>
    <t>C.27</t>
  </si>
  <si>
    <t>C.27.90.70.000 мсп</t>
  </si>
  <si>
    <t>С.20.14</t>
  </si>
  <si>
    <t xml:space="preserve">Наличие паспорта и сертификата на баллоны комбинированные металлокомпозитные типа БК-4-300С    Спецификация, тип и характеристики указаны в техническом задании Заказчика.  </t>
  </si>
  <si>
    <t>л.</t>
  </si>
  <si>
    <t>K.64</t>
  </si>
  <si>
    <t>Наличие сертификата соответствия, паспорта изделия на поставляемую продукцию.</t>
  </si>
  <si>
    <t>С.26.12.30 мсп</t>
  </si>
  <si>
    <t>Наличие сертификата качества, совместимость с имеющим оборудованием.</t>
  </si>
  <si>
    <t>С.22.29.22 мсп</t>
  </si>
  <si>
    <t>C.18</t>
  </si>
  <si>
    <t>C.18.12 мсп</t>
  </si>
  <si>
    <t>H.49</t>
  </si>
  <si>
    <t>H.49 мсп</t>
  </si>
  <si>
    <t>март 2025г.</t>
  </si>
  <si>
    <t>10215572000    71136000000</t>
  </si>
  <si>
    <t xml:space="preserve">С.20.59.4 </t>
  </si>
  <si>
    <t>С.28.99.39.190 мсп</t>
  </si>
  <si>
    <t>Наличие сертификата качества. В соответствии с Техническим заданием Заказчика.</t>
  </si>
  <si>
    <t>АС</t>
  </si>
  <si>
    <t>M.71.12.40.120</t>
  </si>
  <si>
    <t>C.20.59</t>
  </si>
  <si>
    <t>С.20.30</t>
  </si>
  <si>
    <t>С.23</t>
  </si>
  <si>
    <t>M.74</t>
  </si>
  <si>
    <t>M.74 мсп</t>
  </si>
  <si>
    <t>5000,0 герметик, 150 кг. Грунтовка</t>
  </si>
  <si>
    <t>Приобретение по договору поставки оборудования и расходных материалов для средств механизации Аэродромной службы.</t>
  </si>
  <si>
    <t xml:space="preserve">Наличие ТУ на запасные части. Наличие сертификата качества. </t>
  </si>
  <si>
    <t>В.08</t>
  </si>
  <si>
    <t xml:space="preserve">В.08 </t>
  </si>
  <si>
    <t>Соответствие товара  ГОСТу.</t>
  </si>
  <si>
    <t>м3</t>
  </si>
  <si>
    <t>Наличие паспорта/сертификата, ТУ-2152-001-53573279-02</t>
  </si>
  <si>
    <t>Объем 2.0 л; Мощность143 л.с.; Коробка механика; Тип двигателя бензин.; Топливо АИ-95; Привод полный. Конструктивное исполнение оборудования (включая аккумуляторные батареи, авторезину) согласно ГОСТ,ТУ.  Комплектность поставки оборудования, в т.ч., паспорт, сертификат , документы для постановки на учет в органах ГИБДД.</t>
  </si>
  <si>
    <t xml:space="preserve"> Наличие сертификата качества, паспорта издели и пр. В соответствии с Техническим заданием Заказчика. Размер 800x280x50 (1820х200х50)</t>
  </si>
  <si>
    <t>Своевременное и качественное выполнение работ по уборке, содержанию привокзальной площади.</t>
  </si>
  <si>
    <t>В соответствии с Техническим заданием Заказчика. Наличие разрешения на выполнение проектных работ, наличие  у исполнителя программных средств, необходимых для разработки проектов, квалифицированного  персонала.</t>
  </si>
  <si>
    <t>В соответствии с Техническим заданием Заказчика. Наличие сертификата, паспорта, руководства по эксплуатации и пр. документации на оборудование.</t>
  </si>
  <si>
    <t>Республика Саха (Якутия),  Ленский район, Талаканское месторождение,  ХМАО-Югра г.Сургут</t>
  </si>
  <si>
    <t xml:space="preserve"> ХМАО-Югра г.Сургут, ЯНАО г. Ноябрьск</t>
  </si>
  <si>
    <t>1560 /1430/  100</t>
  </si>
  <si>
    <t>C.18 мсп</t>
  </si>
  <si>
    <t>Регулярное и своевременное обновление версий системы автоматизированного расчета, расширение нормативной базы.</t>
  </si>
  <si>
    <t>Оказание услуг интернет связи: отправка сообщений PNL, ADL и др.</t>
  </si>
  <si>
    <t>Приобретение по договору поставки комплекта для модернизации стоек регистрации №№ 10, 10А, кассы</t>
  </si>
  <si>
    <t>J.62 мсп</t>
  </si>
  <si>
    <t>С.25.29 мсп</t>
  </si>
  <si>
    <t xml:space="preserve">Директор по НТО - главный инженер </t>
  </si>
  <si>
    <t>Е.Л. Белодедов</t>
  </si>
  <si>
    <t xml:space="preserve">Директор по строительству и  эксплуатации наземных сооружений </t>
  </si>
  <si>
    <t xml:space="preserve">А.Н. Монастырский </t>
  </si>
  <si>
    <t xml:space="preserve">Директор по административно - правовой работе </t>
  </si>
  <si>
    <t xml:space="preserve">И.А. Емельяненко </t>
  </si>
  <si>
    <t xml:space="preserve">Директор по авиационной безопасности </t>
  </si>
  <si>
    <t xml:space="preserve">И.А.Белоус </t>
  </si>
  <si>
    <t xml:space="preserve">М.А. Потоцкая </t>
  </si>
  <si>
    <t>Начальник экономического управления</t>
  </si>
  <si>
    <t>М.С. Ткаченко</t>
  </si>
  <si>
    <t xml:space="preserve">Руководитель комплекса закупок и логистики </t>
  </si>
  <si>
    <t xml:space="preserve">О.В. Леушева </t>
  </si>
  <si>
    <t>Подготовила: Галушкова Елена Владимировна, начальник отдела подготовки и проведения торгов.</t>
  </si>
  <si>
    <t>8(3462)770479</t>
  </si>
  <si>
    <t xml:space="preserve">Проверила: Глухих Светлана Геннадьевна, начальник экономического отдела </t>
  </si>
  <si>
    <t>8(3462)770489</t>
  </si>
  <si>
    <t>Наличие паспорта на изделие и сертификата соответствия. В соответствии с техническим заданием Заказчика.</t>
  </si>
  <si>
    <t>Приобретение по договору поставки запасных частей для радиомаячной системы СП-200 (производства АО НИИИТ-РТС)</t>
  </si>
  <si>
    <t>ХМАО - Югра г. Сургут, ЯНАО г. Ноябрьск, Республика Саха (Якутия),  Ленский район, Талаканское месторождение</t>
  </si>
  <si>
    <t>Доставка сотрудников АО "Аэропорт Сургут" к месту работы и обратно, по установленным Заказчиком маршрутам. Наличие лицензии.  В соответствии с Техническим заданием Заказчика.</t>
  </si>
  <si>
    <t>Элементы фильтрующие, коагулирующие, сепарирующие для очистки топлива для реактивных двигателей по ГОСТ 10227-86 с изм. 1-6 и ТР ТС 013/2011 (далее – авиатопливо) при осуществлении технологических операций на объектах, а также при выдаче в крыло воздушных судов. Гарантийный срок хранения не менее 2 (двух) лет в заводской упаковке.</t>
  </si>
  <si>
    <t>Тисто</t>
  </si>
  <si>
    <t>Оказание услуг по сопровождению программного комплекса "Управление отправками на авиалиниях "Купол"</t>
  </si>
  <si>
    <t xml:space="preserve">Номерные стикеры должны быть изготовлены в соответствии с эскизом утверждённым Заказчиком. Иметь липкую сторону. </t>
  </si>
  <si>
    <t>Приобретение по договору поставки стационарного металлоискателя Smartscan Intellimaxнового, нового, не бывшего в эксплуатации, не ранее 2022 года выпуска</t>
  </si>
  <si>
    <t>Служба Тисто</t>
  </si>
  <si>
    <t>Скорость доступа не менее 50 Мб/сек., задержка прохождения сигнала не более 100 мсек., объём трафика не влияет на стоимость услуги, использование линий, каналов, коммутационного оборудования изолированного от оборудования для организации резервного канала доступа в Интернет.</t>
  </si>
  <si>
    <t>Двусторонняя передача телефонограмм с подтверждением по службам аэропорта и потребителям, предоставление услуг громкоговорящей связи, предоставление услуг по аварийному оповещению</t>
  </si>
  <si>
    <t>Вес мешка до 50 кг., рассыпчатость 100%, температура начала кристаллизации 25% мас. раствора не выше -12</t>
  </si>
  <si>
    <t>Своевременное и качественное оказание услуг по предоставлении транспорта. Наличие квалифицированного персонала. Своевременность оказания услуг.</t>
  </si>
  <si>
    <t>Наличие лицензии на оказание платных медицинских услуг, квалифицированного персонала и оборудования.</t>
  </si>
  <si>
    <t>Оказание услуг по поддержанию в постоянной готовности сил и средств на проведение аварийно-спасательных мероприятий в чрезвычайных ситуациях, ликвидации разливов нефтепродуктов</t>
  </si>
  <si>
    <t>Совместимость  с системами спецмашины типа SCHMIDT CJS914 SUPER II. Наличие сертификата соответствия, паспорта изделия и т.д.</t>
  </si>
  <si>
    <t>Приобретение по договору поставки баллона металлокомпозитного со стальным лейнером БК-4-300 С с вентилем</t>
  </si>
  <si>
    <t>Оказание услуг по снижению численности синантропных птиц (антиклещевой обработке территории).</t>
  </si>
  <si>
    <t>Приобретение по договору поставки светодиодных светильников Альба 2х36 (аналог ЛПО 2Х36) и светодиодных светильников "L-office-32.</t>
  </si>
  <si>
    <t>Приобретение по договору поставки шнура термостойкого d-15</t>
  </si>
  <si>
    <t xml:space="preserve">Приобретение по договору поставки лакокрасочной продукции для маркировки искусственных покрытий аэродрома </t>
  </si>
  <si>
    <t>Приобретение по договору поставки хозяйственных товаров, чистящих, моющих средств.</t>
  </si>
  <si>
    <t>Контроль качества авиаГСМ в лаборатории Исполнителя проводится  с использованием стандартизированных методов испытаний, установленным в стандартах  на данный продукт. Лаборатория Исполнителя должна производить  испытания представленных проб  авиаГСМ в соответствии с методами испытаний квалифицированными специалистами без привлечения субисполнителей. При положительных результатах испытаний представленных проб авиаГСМ оформляется паспорт качества - документ,  удостоверяющий, что идентифицированный должным образом продукт соответствует установленным требованиям ГОСТ, и может быть использованы по прямому назначению.</t>
  </si>
  <si>
    <t xml:space="preserve">Антифриз зеленый; Антифриз красный; Масло Mobil ATF CHS (Shell Tellus S4 WX32);  Масло Shell Correna S4P100; Масло ВМГЗ; Масло Mobil Delvac (Shell Rimula M6); Масло Лукойл Авангард Ультра 5W40; Тосол А65;  Моющее средство для стекол;  Смазка ШРУС; Масло ZIC DEXTRON III; Автошампунь.              </t>
  </si>
  <si>
    <t>Бирки должны быть установленного образца (согласованные Заказчиком) и совместимы с имеющимся оборудованием.</t>
  </si>
  <si>
    <t>Гарантия на оборудование должна составлять не менее 2 лет. Наличие сертификата качества (паспорта изделия), сертификат соответствия технических средств обеспечения транспортной безопасности требованиям к их функциональным свойствам согласно Постановления Правительства РФ №969 от 26.09.2016г. В соответствии с Техническим заданием заказчика.</t>
  </si>
  <si>
    <t>Приобретение по договору  поставки продуктов питания: мясные и колбасные изделия</t>
  </si>
  <si>
    <t xml:space="preserve">Закупка у единственного поставщика </t>
  </si>
  <si>
    <t>Служба промышленной безопасности и охраны труда</t>
  </si>
  <si>
    <t xml:space="preserve"> декабрь 2022г.</t>
  </si>
  <si>
    <t>Наличие лицензии на оказание образовательных услуг</t>
  </si>
  <si>
    <t>М.71.20.7</t>
  </si>
  <si>
    <t xml:space="preserve">Наличие лицензии у учреждения в соотвествии с действующими стандартами </t>
  </si>
  <si>
    <t>Наличие лицензии на осуществление деятельности по проведению экспертизы промышленной безопасности</t>
  </si>
  <si>
    <t>ЯНАО, г. Ноябрьск</t>
  </si>
  <si>
    <t>С.31</t>
  </si>
  <si>
    <t xml:space="preserve">С.31 мсп </t>
  </si>
  <si>
    <t>Приобретение по договору поставки рабочего места персонала АУЦ (ПК, стол, кресло)</t>
  </si>
  <si>
    <t>Авиационный учебный центр (АУЦ)</t>
  </si>
  <si>
    <t>Расширенная комплектация с программным обеспечением</t>
  </si>
  <si>
    <t xml:space="preserve">Проведение своевременного обновления. </t>
  </si>
  <si>
    <t xml:space="preserve">Директор по экономике и финансам </t>
  </si>
  <si>
    <t>ЭСТОП (СО)</t>
  </si>
  <si>
    <t>САБ (СО)</t>
  </si>
  <si>
    <t>сит</t>
  </si>
  <si>
    <t>Щетка кассетная с металлическим ворсом 1050х300мм или 700х300мм, совместимость со спецмашинами типа SCHMIDT CJS914 Super II. Щетка дисковая (металл) 254х900 для спецмашины АС4000. Щетка дисковая 120х550 для тракторов МТЗ-82. Наличие сертификата качества, паспорта изделий и пр. В соответствии с Техническим заданием Заказчика.</t>
  </si>
  <si>
    <t>август 2022г.</t>
  </si>
  <si>
    <t>Код целевой статьи расходов, код вида расходов *</t>
  </si>
  <si>
    <t>январь-март 2022г.</t>
  </si>
  <si>
    <t>апрель-июнь 2022г.</t>
  </si>
  <si>
    <t>июль-сентябрь 2022г.</t>
  </si>
  <si>
    <t>октябрь-декабрь 2022г.</t>
  </si>
  <si>
    <t>C.27 мсп</t>
  </si>
  <si>
    <t>C.28</t>
  </si>
  <si>
    <t>C.29</t>
  </si>
  <si>
    <t>Наличие сертификата, паспорта изделия.</t>
  </si>
  <si>
    <t>Наличие паспорта завода изготовителя.</t>
  </si>
  <si>
    <t>&lt;*&gt; Указывается при планировании закупки, финансовое обеспечение которой осуществляется за счет субсидии, предоставляемой в целях реализации национальных и федеральных проектов, а также комплексного плана модернизации и расширения магистральной инфраструктуры.</t>
  </si>
  <si>
    <t>Товар согласно ГОСТ, Наличие паспорта продукции, сертификата соответствия.</t>
  </si>
  <si>
    <t>Наличие сертификата соответствия.</t>
  </si>
  <si>
    <t>Наличие у товара сертификата соответствия, соответствие ТУ производителя.</t>
  </si>
  <si>
    <t>В соответствии с требованиями ГОСТа, наличие сертификата качества.</t>
  </si>
  <si>
    <t>Поставка оборудования в соответствии со спецификацией, наличие сертификатов качества, обеспечение гарантийного обслуживания.</t>
  </si>
  <si>
    <t>Наличие сертификата</t>
  </si>
  <si>
    <t>Наличие сертификата  ФАВТ А.09.02867; ОСТ 54-0-830.74-99; ГОСТ ТУ 2149-001-595 86231-2009</t>
  </si>
  <si>
    <t>Продукция должна иметь сертификат ФАВТ.</t>
  </si>
  <si>
    <t>Товар должен иметь сертификат ФАВТ.</t>
  </si>
  <si>
    <t>Наличие сертификата соответствия требованиям ПП №969.</t>
  </si>
  <si>
    <t>В соответствии требований ГОСТа, наличие сертификата качества.</t>
  </si>
  <si>
    <t>Наличие разрешительных документов на право проведения сертификации.</t>
  </si>
  <si>
    <t>Вес брикета до 30 кг промупаковка.  Наличие сертификата качества.</t>
  </si>
  <si>
    <t>Вес ведра до 26 кг промупаковка. ГОСТ 6631-74.  Наличие сертификата качества.</t>
  </si>
  <si>
    <t>Сертификат качества СС ГА РФ; ОСТ 54-0-830.74-99; ГОСТ  ТУ 2149-001-595 86231-2209 точка замерзания 58ºС.</t>
  </si>
  <si>
    <t>В соответствии с требованиями ГОСТа, наличие сертификата качества, наличие паспортов завода изготовителя.</t>
  </si>
  <si>
    <t>Наличие сертификата качества, Совместимость с имеющим оборудованием.</t>
  </si>
  <si>
    <t>Наличие сертификата качества, наличие паспортов завода изготовителя, совместимость с имеющимся оборудованием.</t>
  </si>
  <si>
    <t>Продукция должна иметь сертификат ФАФТ.</t>
  </si>
  <si>
    <t>Индикаторы должны  иметь разрешение ФГУП ГосНИИ ГА на промышленное производство и положительное заключение ФГУП ГосНИИ ГА на применение в гражданской авиации при проведении аэродромного контроля качества авиационных топлив. Материалы и реактивы, применяемые при изготовлении ИКТ, должны соответствовать требованиям действующих нормативных документов. Не допускается вносить изменения в конструкцию или материалы ИКТ без согласования  ФГУП ГосНИИ ГА. Элементы должны поставляться в оригинальной заводской упаковке.</t>
  </si>
  <si>
    <t>Выполнение работ по разработке проекта "Увеличение радиуса закругления искусственного покрытия РД в месте примыкания к искусственному покрытию ИВПП на РД-В, РД-С, РД-D, РД-Е, РД-F, РД-G до 50 м" на аэродроме г. Сургут.</t>
  </si>
  <si>
    <t>Выполнение  работ по комплексному ремонту административных, служебно-бытовых и производственных помещений Аэровокзала  (выборочно), в т.ч. ремонт полов из керамической плитки, обновление байрамикса.</t>
  </si>
  <si>
    <t>Выполнение работ по капитальному ремонту центрального склада УМТС по ранее выполненному проекту.</t>
  </si>
  <si>
    <t>Выполнение работ по осуществлению радиологического исследования рентгенотелевизионных досмотровых установок с оформлением протоколов.</t>
  </si>
  <si>
    <t>Наличие лицензии на оказание услуг по проведению радиологических исследований источников ионизирующего излучения.</t>
  </si>
  <si>
    <t>Наличие сертифицированной лаборатории.</t>
  </si>
  <si>
    <t>Наличие лицензии на оказание страховых услуг.</t>
  </si>
  <si>
    <t>Наличие лицензии на оказание услуг по индивидуальному дозиметрическому контролю.</t>
  </si>
  <si>
    <t>Наличие сертификата соответствия на поставляемую продукцию. Гарантия не менее 12 месяцев. Наличие сертификата соответствия по требованиям Постановления Правительства РФ №969 от 26.09.2016.</t>
  </si>
  <si>
    <t>Наличие сертификата производителя на право производства ремонтных работ, работ по настройке и пуско-наладке оборудования АРП DF-2000 (производство АО "Азимут").</t>
  </si>
  <si>
    <t>Наличие сертификата производителя на право производства ремонтных работ, работ по настройке и пуско-наладке оборудования СП-200 (производство ЗАО "НИИИТ-РТС").</t>
  </si>
  <si>
    <t>Выполняемые работы (оказываемые услуги) должны быть выполнены в соответствии Техническими характеристиками оборудования.</t>
  </si>
  <si>
    <t>Проведение поверки в соответствии с Приказом Минпромторга РФ №1815 от 02.07.2015.</t>
  </si>
  <si>
    <t>Наличие права проведения метрологической поверки аэродромного метеорологического оборудования в соответствии с утвержденными должным образом методиками с правом выдачи свидетельства о поверке установленного образца.</t>
  </si>
  <si>
    <t xml:space="preserve">Выполняемые работы (оказываемые услуги) должны быть выполнены в соответствии Техническими характеристиками оборудования. </t>
  </si>
  <si>
    <t>Проведение летной проверки оборудования РТОП и АС, ЭСТОП в соответствии с ФАП "Лётные проверки наземных средств радиотехнического обеспечения полётов, авиационной электросвязи и систем светосигнального оборудования гражданской авиации".</t>
  </si>
  <si>
    <t>Ротор с лопатками в сборе; Шнек питателя; Муфта шинопневматическая; Фланец привода ротора; Вал ротора. Наличие сертификата, паспорта изделия. Совместимость с имеющейся техникой. В соответствии с Техническим заданием Заказчика.</t>
  </si>
  <si>
    <t xml:space="preserve">Рукав заправочный HD63 C-LT; Рукав заправочный HD38 C-LT; Компенсатор ERV-G LT150. Наличие сертификата, паспорта изделия. Совместимость с имеющейся техникой. В соответствии с Техническим заданием Заказчика.                                                      </t>
  </si>
  <si>
    <t>Вместе с товаром передаются паспорт изделия, сертификат качества. В соответствии с Техническим заданием Заказчика.</t>
  </si>
  <si>
    <t>Соответствие СаНПиН 1.2.3684-21; СаНПиН 1.2.3685-21.</t>
  </si>
  <si>
    <t>ФЗ от 31.03.1999г. №69 ФЗ Правила поставки газа в РФ №162 от 05.02.1998г. ГОСТ 5542-57.</t>
  </si>
  <si>
    <t>Наличие ПТС, руководства по эксплуатации, сертификата соответствия, формуляра.</t>
  </si>
  <si>
    <t>Наличие сертификата соответствия ЦПРС СПАСОП ГА.</t>
  </si>
  <si>
    <t>Перенос стойки для маломобильных пассажиров на место действующей кассы в зале вылета.</t>
  </si>
  <si>
    <t>Современная и качественная обработка и передача  сформированных отчетов.</t>
  </si>
  <si>
    <t>Своевременное обновление и выполнение требований Заказчика, соответствие нормативным документам, действующим в ГА.</t>
  </si>
  <si>
    <t>Совместимость оборудования с установленной системой "ПАРКТАЙМ".</t>
  </si>
  <si>
    <t>Наличие РООП ГА 89.</t>
  </si>
  <si>
    <t>Наличие лицензии на обращение с опасными отходами, наличие специализированного полигона на захоронение отходов производства и потребления, имеющего номер в ГРОРО (государственном реестре объектов размещения отходов).</t>
  </si>
  <si>
    <t>Наличие лицензии , выдача соответствующих документов установленного образца после аккредитации передвижной, стационарной, лаборатории с переносным комплектом.</t>
  </si>
  <si>
    <t>Объем финансового обеспечения закупки за счет субсидии, предоставляемой в целях реализации национальных и федеральных проектов, а также комплексного плана модернизации и расширения магистральной инфра-структуры *</t>
  </si>
  <si>
    <t>Наличие лицензии на оказание платных медицинких услуг</t>
  </si>
  <si>
    <t>Наличие сертификата качества, паспорта изделия. Соответствие ГОСТам.</t>
  </si>
  <si>
    <t xml:space="preserve">Муфта зубчатая привода щетки CJS-914; Щетка лотковая AS990 (4сегм.); Щетка цилиндрическая AS990 400х1115. Наличие сертификата, паспорта изделия. Совместимость с имеющейся техникой. В соответствии с Техническим заданием Заказчика. </t>
  </si>
  <si>
    <r>
      <t>Приобретение по договору поставки специализированных товаров для обслуживания ВС -</t>
    </r>
    <r>
      <rPr>
        <sz val="16"/>
        <color indexed="8"/>
        <rFont val="Times New Roman"/>
        <family val="1"/>
      </rPr>
      <t>предметы сервиса</t>
    </r>
  </si>
  <si>
    <r>
      <t>м</t>
    </r>
    <r>
      <rPr>
        <vertAlign val="superscript"/>
        <sz val="16"/>
        <rFont val="Times New Roman"/>
        <family val="1"/>
      </rPr>
      <t>2</t>
    </r>
  </si>
  <si>
    <r>
      <rPr>
        <sz val="16"/>
        <color indexed="9"/>
        <rFont val="Times New Roman"/>
        <family val="1"/>
      </rPr>
      <t>.</t>
    </r>
    <r>
      <rPr>
        <sz val="16"/>
        <color indexed="8"/>
        <rFont val="Times New Roman"/>
        <family val="1"/>
      </rPr>
      <t>018</t>
    </r>
  </si>
  <si>
    <t>Оказание услуг по абонентскому сопровождению модернизированный системы автоматизированного расчета центровки и загрузки самолетов в аэропорту Сургут.</t>
  </si>
  <si>
    <t>Приобретение по договору поставки экобойлера (водонагревателя) MARCO Ecosmart PB10.</t>
  </si>
  <si>
    <r>
      <t xml:space="preserve">Приобретение по договору поставки стоек шлагбаумов для системы </t>
    </r>
    <r>
      <rPr>
        <sz val="16"/>
        <rFont val="Times New Roman"/>
        <family val="1"/>
      </rPr>
      <t>АСКД.</t>
    </r>
  </si>
  <si>
    <t>Приобретение по договору поставки ленты для  пропусков.</t>
  </si>
  <si>
    <t>Приобретение по договору поставки стола охлаждаемого HICOLD GN 333/TN.</t>
  </si>
  <si>
    <t>Приобретение по договору поставки тоннельной посудомоечной машины Abat МПТ-1700 (правая) (71000009791).</t>
  </si>
  <si>
    <t>Приобретение по договору поставки пенообразователя ПО-6РЗ марки А (или эквивалент).</t>
  </si>
  <si>
    <t>Приобретение по договору поставки баллона комбинированного металлокомпозитного со стальным лейнером БК-4-300 С.</t>
  </si>
  <si>
    <t>Приобретение по договору поставки щебня, песка, цемента.</t>
  </si>
  <si>
    <t>Приобретение по договору поставки антигололедного реагента магний хлористый "Бионорд", "Nordway nf".</t>
  </si>
  <si>
    <t>Изготовление и поставка клеящихся номерных стикеров "САБ досмотрено".</t>
  </si>
  <si>
    <t>Продление лицензионного соглашения по использованию программного обеспечения среды дистанционного обучения MOODLE на 2023 год.</t>
  </si>
  <si>
    <t>Приобретение по договору поставки сушилки для рук Dyson.</t>
  </si>
  <si>
    <t>Приобретение по договору поставки кондиционера  Bally.</t>
  </si>
  <si>
    <t>Приобретение по договору поставки рабочего места слушателя курсов АУЦ (ПК, стол, кресло).</t>
  </si>
  <si>
    <t>Приобретение по договору поставки робота-тренажера "Гоша-06".</t>
  </si>
  <si>
    <t>Приобретение по договору поставки автоматизированной системы обнаружения токсичных химикатов и отравляющих веществ "Сегмент".</t>
  </si>
  <si>
    <t>Приобретение по договору поставки кондиционера  lanzkraft.</t>
  </si>
  <si>
    <t>Оказание услуг по выполнению летной проверки системы светосигнального оборудования.</t>
  </si>
  <si>
    <t>Приобретение по договору поставки карт (АСКД).</t>
  </si>
  <si>
    <t>Приобретение по договору поставки защитно-восстановительного состава.</t>
  </si>
  <si>
    <t>Приобретение по договору поставки герметика битумно-полимерного БРИТ "NORD".</t>
  </si>
  <si>
    <t>Приобретение по договору поставки ремонтных материалов для текущего ремонта аэродромных покрытий Гранит, РМ-26(Ф).</t>
  </si>
  <si>
    <t>Приобретение по договору поставки антигололедного реагента Нордвэй-Супер.</t>
  </si>
  <si>
    <t>Приобретение по договору поставки лакокрасочной продукции для маркировки искусственных покрытий аэродрома.</t>
  </si>
  <si>
    <t>Оказание услуг по поверке тележки для замера КС, Т-5.</t>
  </si>
  <si>
    <t>Приобретение по договору поставки насосного агрегата Д315-71а с электродвигателем.</t>
  </si>
  <si>
    <t>Приобретение  по договору поставки оборудования системы СОРМ  (согласно законодательства РФ).</t>
  </si>
  <si>
    <r>
      <t xml:space="preserve">Приобретение по договору поставки  модулей выдачи карт для системы </t>
    </r>
    <r>
      <rPr>
        <sz val="16"/>
        <rFont val="Times New Roman"/>
        <family val="1"/>
      </rPr>
      <t>АСКД.</t>
    </r>
  </si>
  <si>
    <r>
      <t xml:space="preserve">Приобретение  по договору поставки комплекта роликов для модулей выдачи карт для системы </t>
    </r>
    <r>
      <rPr>
        <sz val="16"/>
        <rFont val="Times New Roman"/>
        <family val="1"/>
      </rPr>
      <t>АСКД.</t>
    </r>
  </si>
  <si>
    <t>Приобретение по договору поставки перчаток парадных.</t>
  </si>
  <si>
    <t>Оказание услуг по проведению химчистки.</t>
  </si>
  <si>
    <t>Приобретение по договору поставки суперавтоматической кофемашины Франко А600 MS TC 1G H1 + холодильник  SU05EC.</t>
  </si>
  <si>
    <t>Приобретение по договору поставки  посуды и изделий из окрашенного и неокрашенного полистирола одноразового использования (одноразовая посуда) для пищевых продуктов.</t>
  </si>
  <si>
    <t>Оказание услуг по обслуживанию контрольно-кассовых машин.</t>
  </si>
  <si>
    <t>Приобретение по договору  поставки продуктов питания: овощи и фрукты.</t>
  </si>
  <si>
    <t>Приобретение по договору поставки  кондитерской продукции (кондитерские изделия -шоколад, печенья, вафли).</t>
  </si>
  <si>
    <t>Приобретение по договору поставки хлебобулочных изделий глубокой заморозки.</t>
  </si>
  <si>
    <t>Приобретение по договору поставки  продуктов питания: мороженое.</t>
  </si>
  <si>
    <t>Приобретение по договору поставки алкогольной продукции.</t>
  </si>
  <si>
    <t>Приобретение по договору  поставки продуктов питания: мясо.</t>
  </si>
  <si>
    <t>Приобретение по договору  поставки продуктов питания в глубокой заморозке.</t>
  </si>
  <si>
    <t>Приобретение по договору  поставки продуктов питания:  молочные продукты.</t>
  </si>
  <si>
    <t>Приобретение по договору поставки продуктов питания:
продукты в индивидуальной упаковки.</t>
  </si>
  <si>
    <t>Приобретение по договору  поставки продуктов питания: куриное и перепелиное яйцо.</t>
  </si>
  <si>
    <t>Приобретение по договору  поставки посуды многоразового использования.</t>
  </si>
  <si>
    <t>Оказание услуг по проведению лабораторных исследований в рамках производственного контроля.</t>
  </si>
  <si>
    <t>Приобретение по договору поставки специализированных товаров для обслуживания ВС - специальная химия.</t>
  </si>
  <si>
    <t>Оказание услуг по приему и хранению архивных документов.</t>
  </si>
  <si>
    <t>Экспертиза промышленной безопасности здание котельной (12*24*5) (Сеть газопотребления, служба ТиСТО).</t>
  </si>
  <si>
    <t>Приобретение по договору поставки палеца предельно-предохранительного для авиационного водила.</t>
  </si>
  <si>
    <t>Экспертиза промышленной безопасности котла ДКВР 10/13 (Сеть газопотребления, служба ТиСТО).</t>
  </si>
  <si>
    <t>Оказание услуг по проведению оценки профессиональных рисков  (914 профессий) Головное предприятие, Березовский филиал, Филиал «Аэропорт Талакан», Ноябрьский филиал.</t>
  </si>
  <si>
    <t>Оказание платных медицинских услуг (профессиональная гигиеническая подготовка и аттестация должностных лиц и работников).</t>
  </si>
  <si>
    <t>Выполнение работ по демонтажу ограждения из железобетонных плит на западном участке аэродрома.</t>
  </si>
  <si>
    <t>Приобретение по договору поставки багажных тележек.</t>
  </si>
  <si>
    <t>Приобретение по договору поставки и монтаж противоскользящего, тактильного покрытия на лестничные марши.</t>
  </si>
  <si>
    <t>Выполнение работ (оказание услуг) по содержанию и уборке аэровокзального комплекса аэропорта г.Сургута.</t>
  </si>
  <si>
    <t>Выполнение работ по разработке проекта "Модернизация системы электроснабжения стояночных боксов гаража на 29 автомашин и РММ ССТ с установкой тепловых завес в количестве 37 единиц".</t>
  </si>
  <si>
    <t>Выполнение работ по озеленению привокзальной площади и  уход за цветами на территории аэровокзала.</t>
  </si>
  <si>
    <t>Приобретение по договору поставки  системных блоков с мониторами.</t>
  </si>
  <si>
    <t>Приобретение по договору поставки портативного металлодетектора SmartScan Model XRD с интегрированным детектором делящихся и радиоактивных материалов.</t>
  </si>
  <si>
    <t>Приобретение по договору поставки бланочной продукции бирка РУЧНАЯ КЛАДЬ (Головное предприятие 200 000,  Ноябрьск 85 000).</t>
  </si>
  <si>
    <t>Приобретение АТС согласно спецификации (согласно ПП РФ №969).</t>
  </si>
  <si>
    <t>Приобретение по договору поставки, легкового автомобиля Renault Duster.</t>
  </si>
  <si>
    <t>Предоставление услуг по перевозке работников к месту работы и обратно (вахтовые перевозки).</t>
  </si>
  <si>
    <t>Приобретение по договору поставки отпугивателя птиц светобликового механического.</t>
  </si>
  <si>
    <t>Приобретение по договору поставки ТВ панели.</t>
  </si>
  <si>
    <t>Выполнение комплекса работ по сертификации аэродрома в соответствии с ФАП-262.</t>
  </si>
  <si>
    <t>Оказание услуг аттестованными аварийно-спасательными центрами по локализации и ликвидации разливов нефти и нефтепродуктов.</t>
  </si>
  <si>
    <t>Наличие у исполнителя аттестата аккредитации технически компетентного и независимого сертификационного центра (ИЛ) объектов гражданской авиации ФАВТ (Росавиации).</t>
  </si>
  <si>
    <t>Выполнение работ по осуществлению индивидуального дозиметрического контроля персонала группы "А".</t>
  </si>
  <si>
    <t>Приобретение по договору поставки радиостанций Motorola DP1400, Motorola DM1400.</t>
  </si>
  <si>
    <t>Приобретение по договору поставки мотора-редуктора для АОРЛ-1АС (ЧРЗ "Полет").</t>
  </si>
  <si>
    <t>Выполнение работ (оказание услуг) по техническому сопровождению ЦКС "Монитор", "Монитор-АДП" производства ООО "МониторСофт".</t>
  </si>
  <si>
    <t>Выполнение работ по техническому ремонту оборудования радиомаячной системы СП-200 производства АО НИИИТ-РТС.</t>
  </si>
  <si>
    <t>Выполнение работ по техническому ремонту и поставке запасных частей для автоматического радиопеленгатора DF-2000 производства АО "Азимут".</t>
  </si>
  <si>
    <t>Выполнение работ (оказание услуг) по проведению поверки средств измерений и контрольно-поверочной аппаратуры средств РТОП и АС (19 приборов).</t>
  </si>
  <si>
    <t>Приобретение по договору поставки продукции противообледенительной жидкости Octaflo Lyod  (Тип 1).</t>
  </si>
  <si>
    <t>Приобретение по договору поставки противообледенительной жидкости MAXFLIGHT AVIA (Тип 4).</t>
  </si>
  <si>
    <t>Выполнение работ по техническому ремонту оборудования СКРС "Камертон" (производства "Децима").</t>
  </si>
  <si>
    <t>Выполнение работ по техническому ремонту оборудования авиационной радиосвязи "Фазан 19" (производства "Владимирский завод "Электроприбор").</t>
  </si>
  <si>
    <t>Наличие сертификата производителя на право производства ремонтных работ, работ по настройке и пуско-наладке оборудования АОРЛ-1АС (производство АО "ЧРЗ "Полет").</t>
  </si>
  <si>
    <t>В соответствии с Техническим заданием Заказчика. Поставка оборудования в соответствии со спецификацией, наличие сертификатов качества, обеспечение гарантийного обслуживания.</t>
  </si>
  <si>
    <t>Наличие сертификата качества (паспорта изделия), сертификат соответствия технических средств обеспечения транспортной безопасности требованиям к их функциональным свойствам согласно Постановления Правительства РФ №969 от 26.09.2016г. В соответствии с Техническим заданием Заказчика.</t>
  </si>
  <si>
    <t>Наличие сертификата соответствия, паспорта качества. В соответствии с техническим заданием Заказчика.</t>
  </si>
  <si>
    <t xml:space="preserve">Бирки должны быть установленного образца (согласованные Заказчиком). </t>
  </si>
  <si>
    <t>Наличие сертификата соответствия технических средств обеспечения
транспортной безопасности требованиям к их функциональным свойствам согласно Постановления Правительства РФ №969 от 26.09.2016 г.</t>
  </si>
  <si>
    <t>В соответствии с техническим заданием Заказчика. Своевременное и качественное выполнение работ по поливу, подкормке, прополке, обработке растений от вредителей.</t>
  </si>
  <si>
    <t>Гарантия на оборудование должна составлять не менее 2 лет. Наличие сертификата качества (паспорта изделия), сертификат соответствия технических средств обеспечения транспортной безопасности требованиям к их функциональным свойствам согласно Постановления Правительства РФ №969 от 26.09.2016г. В соответствии с Техническим заданием Заказчика.</t>
  </si>
  <si>
    <t>Оказание услуг по проведению лабораторного контроля качества физико-химических показателей проб ПОЖ тип4.</t>
  </si>
  <si>
    <t>Приобретение по договору поставки  нефтепродуктов.</t>
  </si>
  <si>
    <t>Экспертиза промышленной безопасности продуктопровода (1300 м) (Склад ГСМ, Ноябрьский филиал, участок ГСМ).</t>
  </si>
  <si>
    <t>Приобретение по договору поставки  продуктов питания (бакалея).</t>
  </si>
  <si>
    <t>Приобретение по договору  поставки продуктов питания: консервированные продукты.</t>
  </si>
  <si>
    <t>Приобретение по договору  поставки продуктов питания: рыба и рыбные продукты(переработанные).</t>
  </si>
  <si>
    <t>Приобретение по договору поставки
напитков из солода.</t>
  </si>
  <si>
    <t>Приобретение по договору поставки  продуктов питания: безалкогольные напитки.</t>
  </si>
  <si>
    <t>Приобретение по договору поставки  посуды и изделий из окрашенного и неокрашенного картона одноразового использования для пищевых продуктов.</t>
  </si>
  <si>
    <t>Приобретение по договору поставки хлебобулочных изделий.</t>
  </si>
  <si>
    <t>Приобретение по договору поставки кофе, чая.</t>
  </si>
  <si>
    <t>Оказание услуг по аккредитации передвижной, стационарной лаборатории с переносным комплектом.</t>
  </si>
  <si>
    <t>Оказание услуг по захоронению отходов производства и потребления, на полигоне захоронения отходов (номер в государственном реестре объектов размещения отходов 86-00588-3-00870-311214).</t>
  </si>
  <si>
    <t>Выполнение работ по восстановлению асфальто-бетонного покрытия привокзальной площадию</t>
  </si>
  <si>
    <t>Выполнение работ по устройству пандуса с козырьком в багажном отделении.</t>
  </si>
  <si>
    <t>Выполнение работ по расчистке трассы ВЛ-10кВ от древесно-кустарниковой растительности.</t>
  </si>
  <si>
    <t>Приобретение по договору поставки запчастей и материалов для ССО.</t>
  </si>
  <si>
    <t>Оказание услуг по транспортировке природного газа.</t>
  </si>
  <si>
    <t>Оказание услуг  по техническому и аварийному обслуживанию объектов газового оборудования.</t>
  </si>
  <si>
    <t>Оказание услуг по аварийному обслуживанию объектов по локализации и ликвидации ЧС.</t>
  </si>
  <si>
    <t>Оказание услуг по проведению подготовки к поверке средств измерений, аттестации испытательного оборудования, проверки технического состояния вспомогательного оборудования.</t>
  </si>
  <si>
    <t>Оказание услуг по предоставлению  доступа к сети Интернет (основной канал").</t>
  </si>
  <si>
    <t>Оказание услуг связи (обработка и передача телеграмм для абонентов АНС ПД и ТС).</t>
  </si>
  <si>
    <t>Приобретение по договору поставки ТС-СКАН 6575 Рентгеновский интроскоп конвейерного типа (в стоимость включено: ПНР, комплект входных/выходных рольгангов).</t>
  </si>
  <si>
    <t>Приобретение по договору поставки ТС-СКАН 100100 Рентгеновский интроскоп конвейерного типа (в стоимость включено: ПНР, комплект входных/выходных рольгангов).</t>
  </si>
  <si>
    <t>Приобретение по договору поставки SmartScan SmartScan C18 Металлодетектор арочный стационарный с локализацией металлических объектов в пространстве арки по 18-ти зонам.</t>
  </si>
  <si>
    <t>Приобретение по договору поставки продуктов питания: продукты консервированные.</t>
  </si>
  <si>
    <t>Приобретение по договору поставки продуктов питания: напитки из солода.</t>
  </si>
  <si>
    <t>Приобретение по договору поставки продуктов питания: продукты в индивидуальной упаковке.</t>
  </si>
  <si>
    <t>Приобретение по договору поставки посуды и изделий из окрашенного и неокрашенного полистирола (одноразовая посуда) одноразового использования для пищевых продуктов.</t>
  </si>
  <si>
    <t>Проведение метрологических работ .</t>
  </si>
  <si>
    <t>Оказание платных медицинских услуг по проведению предварительного и периодического медицинских осмотров работников.</t>
  </si>
  <si>
    <t>Приобретение по договору поставки продуктов питания: безалкогольные напитки.</t>
  </si>
  <si>
    <t>Оказание услуг по обеспечению аэронавигационной информацией.</t>
  </si>
  <si>
    <t>Приобретение по договору поставки антигололедного реагента "Нордвей -Супер".</t>
  </si>
  <si>
    <t>Приобретение по договору поставки антигололедного реагента "Nordway NF".</t>
  </si>
  <si>
    <t>Оказание услуг по орнитологическому обследованию аэродрома.</t>
  </si>
  <si>
    <t>Приобретение по договору поставки растворителя.</t>
  </si>
  <si>
    <t>Приобретение по договору поставки мастики.</t>
  </si>
  <si>
    <t>Оказание услуг по лицензированию на осуществление продажи алкогольной продукции.</t>
  </si>
  <si>
    <t>Приобретение по договору поставки двигателя ЗИЛ-508.10 (130)  для установки на УМП-350 гос. № А307ТМ86.</t>
  </si>
  <si>
    <t>Приобретение по договору поставки  огнетушителей в ассортименте.</t>
  </si>
  <si>
    <t xml:space="preserve"> Приобретение по договору поставки автомасел.</t>
  </si>
  <si>
    <t>Приобретение по договору поставки картриджей к принтерам.</t>
  </si>
  <si>
    <t>Оказание услуг по уборке производственных и служебных помещений, административного здания.</t>
  </si>
  <si>
    <t>Приобретение по договору поставки переднего поворотного отвала с резиновым подрезным ножом для установки на автомобиль КАМАЗ.</t>
  </si>
  <si>
    <t>Приобретение по договору поставки арочного металлодетектора (Березово) .</t>
  </si>
  <si>
    <t>Приобретение по договору поставки арочного металлодетектора (Игрим) .</t>
  </si>
  <si>
    <t>Оказание услуг по разработке, оформлению и согласованию санитарно-защитной зоны, инвентаризации источников выбросов посадочной площадки Саранпауль.</t>
  </si>
  <si>
    <t>Приобретение по договору поставки  трубы стальной 325*10.</t>
  </si>
  <si>
    <t>Приобретение  по договору поставки кабеля медного гибкого одножильного для спецавтомобиля АПА-5Д (в зимнем исполнении).</t>
  </si>
  <si>
    <t>Приобретение по договору поставки (купли-продажи) автомобиля УАЗ-39094 (Фермер).</t>
  </si>
  <si>
    <t>Оказание транспортных услуг для аэродромного обеспечения (перевозка топлива).</t>
  </si>
  <si>
    <t>Приобретение по договору поставки керосина для отопления здания аэровокзала п/п Саранпауль.</t>
  </si>
  <si>
    <t xml:space="preserve">Приобретение по договору поставки ПВК жидкости "И-М". </t>
  </si>
  <si>
    <t>Приобретение по договору поставки авиакеросина ТС-1.</t>
  </si>
  <si>
    <t>Оказание услуг по обслуживанию автоматической пожарной сигнализации.</t>
  </si>
  <si>
    <t>Оказание услуг по аренде причальной стенки в г.п. Березово.</t>
  </si>
  <si>
    <t>Приобретение по договору поставки бензина марки АИ-92.</t>
  </si>
  <si>
    <t xml:space="preserve">Оказание услуг  по вывозу твердых отходов. </t>
  </si>
  <si>
    <t>Оказание услуг холодного водоснабжения.</t>
  </si>
  <si>
    <t>Оказание услуг  по водоотведению.</t>
  </si>
  <si>
    <t>Оказание услуг  по отпуску тепловой энергии.</t>
  </si>
  <si>
    <t>Оказание медицинских услуг -  предсменный, послесменный  осмотры работников.</t>
  </si>
  <si>
    <t>Оказание услуг по страхованию автогражданской ответственности.</t>
  </si>
  <si>
    <t>Выполнение работ по проведению технического обслуживания спецтранспорта (спецмашин марки GUINAULT).</t>
  </si>
  <si>
    <t>Приобретение по договору поставки насоса гидравлического PUMP A4VG.</t>
  </si>
  <si>
    <t>Приобретение заправочных рукавов компенсаторов, наконечника нижней заправки для аэродромных топливозаправщиков ТЗА-20 .</t>
  </si>
  <si>
    <t>Приобретение по договору поставки запасных частей для рабочего органа Амкодор М.7840 - 03.</t>
  </si>
  <si>
    <t>Приобретение запасных частей для снегоуборочных машин SCHMIDT CJS-914 SUPERII SCHMIDT AS 990.</t>
  </si>
  <si>
    <t>Приобретение по договору поставки самоспасателя изолирующего "Фенист -300-2" на сжатом воздухе (20 мин).</t>
  </si>
  <si>
    <t>Приобретение по договору поставки ножниц гидравлические НГ-80.</t>
  </si>
  <si>
    <t>Приобретение по договору поставки ножниц комбинированных гидравлических НГК-80.</t>
  </si>
  <si>
    <t>Приобретение по договору поставки насосной установки с двигателем HONDA GXH-50 с РВД-5 м - НУМ-2-1х1.</t>
  </si>
  <si>
    <t>Приобретение по договору поставки визирного устройства для огней ELTODO 92302.</t>
  </si>
  <si>
    <t>Выполнение работ по сертификации РДУ Smiths Detection и стационарных детекторов CEIA HI-PE/PZ филиала "Аэропорт Талакан" на соответствие требованиям Постановления Правительства РФ №969 от 26.09.2016.</t>
  </si>
  <si>
    <t>Выполнение работ по проведению технического обслуживания спецтранспорта с процедурой освидетельствования самоходных пассажирских трапов JBT Eurostep.</t>
  </si>
  <si>
    <t>Приобретение по договору поставки сертифицированного досмотрового металлоискателя - детектор  "СФИНКС" ВМ-611РД-2.0.</t>
  </si>
  <si>
    <t>Приобретение по договору поставки персонального компьютера ПК HP Z2 G4 Workstation Performance Mini i7 9700 (3) (либо эквивалент).</t>
  </si>
  <si>
    <t>Приобретение по договору поставки стационарного металлодетектора CEAI HI-PE Multi Zone, нового, не бывшего в эксплуатации, не ранее 2022 года выпуска.</t>
  </si>
  <si>
    <t>Приобретение по договору поставки подметально-уборочных щеток.</t>
  </si>
  <si>
    <t>Приобретение по договору поставки дорожного оборудования для очистки и просушки восстанавливаемого участка (тепловое "копьё") .</t>
  </si>
  <si>
    <t>Приобретение станка для разделки трещин CRAFCO мод.30.</t>
  </si>
  <si>
    <t>Приобретение по договору поставки ножей полиуретановых на отвалов.</t>
  </si>
  <si>
    <t>Выполнение работ по объекту "Модернизация высоковольтного оборудования в РУ-10кВ на ТП-15. Замена масляных выключателей на вакуумные с комплектом адаптации в количестве 3 штук.</t>
  </si>
  <si>
    <t>Выполнение работ по замене обмуровки котла ДКВР 10/13 ст. №4, зав № 0534 в котельной.</t>
  </si>
  <si>
    <t>Выполнение работ по изготовлению и установке аэродромных знаков (6 знаков) с выполнением электромонтажных работ.</t>
  </si>
  <si>
    <t>Выполнение работ по ремонту мест стоянок воздушных судов МС ВС- 22 (северная часть маршрута руления): переукладка  6 плит ПАГ-14 с восстановлением а/б покрытия.</t>
  </si>
  <si>
    <t>Выполнение работ по содержанию и уборке привокзальной площади и общественной стоянки общей площадью 22 000 кв.м. (зимнее и летнее содержание).</t>
  </si>
  <si>
    <t>Выполнение работ по замене ветхих (аварийных) деревянных опор на металлические в количестве 5 штук от здания ДОК МИ-8 до КДП.</t>
  </si>
  <si>
    <t>Приобретение по договору поставки автомобильных масел и спецжидкостей (для головного предприятия и филиалов).</t>
  </si>
  <si>
    <t>Приобретение по договору поставки бланочной продукции БАГАЖНЫЕ БИРКИ (Головное предприятие 650 000, Талакан 150 000, Ноябрьск 65 000).</t>
  </si>
  <si>
    <t>Приобретение по договору поставки рентгеновского интроскопа TS-SCAN 6040 для досмотра багажа и товаров нового, не ранее 2022 года выпуска, в технически исправном состоянии, не бывшего в эксплуатации.</t>
  </si>
  <si>
    <t>Приобретение по договору поставки рентгеновского интроскопа ТС-СКАН 40113 БП для досмотра багажа и товаров нового, не ранее 2022 года выпуска, в технически исправном состоянии, не бывшего в эксплуатации.</t>
  </si>
  <si>
    <t>Приобретение по договору поставки рентгеновского интроскопа ТС-СКАН 100100 для досмотра багажа и товаров нового, не ранее 2022 года выпуска, в технически исправном состоянии, не бывшего в эксплуатации.</t>
  </si>
  <si>
    <t>Приобретение по договору поставки противообледенительной жидкости.</t>
  </si>
  <si>
    <t>Приобретение по договору поставки  фильтрующих элементов.</t>
  </si>
  <si>
    <t>Оказание услуг по проведению лабораторного контроля качества физико-химических показателей ПОЖ тип1.</t>
  </si>
  <si>
    <t>Оказание услуг по проведению индивидуальной дозиметрии персонала.</t>
  </si>
  <si>
    <t>Оказание услуг по предупреждению и ликвидации ЧС вызванных разливами нефти и нефтепродуктов на опасных производственных объектах.</t>
  </si>
  <si>
    <t>Оказание услуг по сертификации АТС.</t>
  </si>
  <si>
    <t>Оказание услуг по проведению экспертного заключения, паспортизации (контроль за выбросами и сбросами).</t>
  </si>
  <si>
    <t>Оказание услуг по микробиологическому исследованию воды источников и систем питьевого водоснабжения, сточных вод.</t>
  </si>
  <si>
    <t>Приобретение по договору поставки оборудования для системы оперативно-розыскных мероприятий (СОРМ).</t>
  </si>
  <si>
    <t>Приобретение по договору поставки СИЗОД комплекта (средства индивидуальной защиты органов дыхания).</t>
  </si>
  <si>
    <t>Приобретение по договору поставки портативного ручного металлодетектора SmartScan Model XRD (либо эквивалент).</t>
  </si>
  <si>
    <t>Приобретение по договору поставки Идентификатора опасных химических и биологических агентов и взрывчатых веществ "ХимЭксперт-Т" (либо эквивалент).</t>
  </si>
  <si>
    <t>Приобретение по договору поставки комплекта ПК (системный блок).</t>
  </si>
  <si>
    <t>Приобретение по договору поставки оборудования для оснащения системой видеонаблюдения расходного склада ГСМ СНО.</t>
  </si>
  <si>
    <t>Оказание услуг по проведению инспекционного контроля лаборатории ГСМ.</t>
  </si>
  <si>
    <t>Выполнение работ по ремонту противообледенительной машины Elephant Gamma.</t>
  </si>
  <si>
    <t>Приобретение по договору поставки светосигнального оборудования малой интенсивности "Светлячок".</t>
  </si>
  <si>
    <t>Выполнение работ (оказание услуг) по облету ССО.</t>
  </si>
  <si>
    <t>Оказание платных медицинских услуг (предварительный и периодический медицинский осмотр).</t>
  </si>
  <si>
    <t>Оказание платных медицинских услуг (психиатрическое освидетельсование).</t>
  </si>
  <si>
    <t>Приобретение по договору поставки бланочной продукции ПОСАДОЧНЫЕ ТАЛОНЫ (Головное предприятие 600 000, Талакан 140 000, Ноябрьск 100 000).</t>
  </si>
  <si>
    <t>Оказание услуг по проведению замеров качества электроэнергии.</t>
  </si>
  <si>
    <t>Выполнение работ по ремонту бетонных полов стояночных боксов №№ 4, 5 в здании перронных бригад.</t>
  </si>
  <si>
    <t>Приобретение по договору поставки источников бесперебойного питания для интроскопов.</t>
  </si>
  <si>
    <t>Выполнение работ по строительству оптико-волоконной линии связи от здания "Профилакторий" до серверной здания аэровокзала.</t>
  </si>
  <si>
    <t>Выполнение работ по капитальному ремонту здания базовой инспекции с выполнением проектных работ на ремонт помещений.</t>
  </si>
  <si>
    <t>Выполнение работ по замене наружных трубопроводов ТВС от ТК-8 (транзитом через ТК-9А) до ИТП профилактория "Полёт".</t>
  </si>
  <si>
    <t xml:space="preserve">Конкурс </t>
  </si>
  <si>
    <t xml:space="preserve">Начальник отдела подготовки и проведения торгов </t>
  </si>
  <si>
    <t>Е.В. Галушкова</t>
  </si>
  <si>
    <t>СОГЛАСОВАНО:</t>
  </si>
  <si>
    <t>О.В. Леушева</t>
  </si>
  <si>
    <t>январь 2022г.</t>
  </si>
  <si>
    <t>Конкурс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</si>
</sst>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&quot;₽&quot;;\-#,##0&quot;₽&quot;"/>
    <numFmt numFmtId="183" formatCode="#,##0&quot;₽&quot;;[Red]\-#,##0&quot;₽&quot;"/>
    <numFmt numFmtId="184" formatCode="#,##0.00&quot;₽&quot;;\-#,##0.00&quot;₽&quot;"/>
    <numFmt numFmtId="185" formatCode="#,##0.00&quot;₽&quot;;[Red]\-#,##0.00&quot;₽&quot;"/>
    <numFmt numFmtId="186" formatCode="_-* #,##0&quot;₽&quot;_-;\-* #,##0&quot;₽&quot;_-;_-* &quot;-&quot;&quot;₽&quot;_-;_-@_-"/>
    <numFmt numFmtId="187" formatCode="_-* #,##0_₽_-;\-* #,##0_₽_-;_-* &quot;-&quot;_₽_-;_-@_-"/>
    <numFmt numFmtId="188" formatCode="_-* #,##0.00&quot;₽&quot;_-;\-* #,##0.00&quot;₽&quot;_-;_-* &quot;-&quot;??&quot;₽&quot;_-;_-@_-"/>
    <numFmt numFmtId="189" formatCode="_-* #,##0.00_₽_-;\-* #,##0.00_₽_-;_-* &quot;-&quot;??_₽_-;_-@_-"/>
    <numFmt numFmtId="190" formatCode="#,##0.00_р_."/>
    <numFmt numFmtId="191" formatCode="[$-FC19]d\ mmmm\ yyyy\ &quot;г.&quot;"/>
    <numFmt numFmtId="192" formatCode="#,##0.00&quot;р.&quot;"/>
    <numFmt numFmtId="193" formatCode="[$-F800]dddd\,\ mmmm\ dd\,\ yyyy"/>
    <numFmt numFmtId="194" formatCode="#"/>
    <numFmt numFmtId="195" formatCode="#,##0&quot;р.&quot;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_ ;\-#,##0\ "/>
    <numFmt numFmtId="201" formatCode="#,##0.00\ &quot;₽&quot;"/>
    <numFmt numFmtId="202" formatCode="#,##0_р_."/>
    <numFmt numFmtId="203" formatCode="#,##0\ &quot;₽&quot;"/>
    <numFmt numFmtId="204" formatCode="#,##0.00\ _₽"/>
    <numFmt numFmtId="205" formatCode="#,##0.000"/>
    <numFmt numFmtId="206" formatCode="[$-419]mmmm\ yyyy;@"/>
    <numFmt numFmtId="207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vertAlign val="superscript"/>
      <sz val="16"/>
      <name val="Times New Roman"/>
      <family val="1"/>
    </font>
    <font>
      <sz val="16"/>
      <color indexed="9"/>
      <name val="Times New Roman"/>
      <family val="1"/>
    </font>
    <font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10"/>
      <name val="Times New Roman"/>
      <family val="1"/>
    </font>
    <font>
      <sz val="16"/>
      <color indexed="10"/>
      <name val="Times New Roman"/>
      <family val="1"/>
    </font>
    <font>
      <b/>
      <sz val="16"/>
      <color indexed="10"/>
      <name val="Times New Roman"/>
      <family val="1"/>
    </font>
    <font>
      <sz val="16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4"/>
      <color rgb="FFFF0000"/>
      <name val="Times New Roman"/>
      <family val="1"/>
    </font>
    <font>
      <sz val="16"/>
      <color rgb="FFFF0000"/>
      <name val="Times New Roman"/>
      <family val="1"/>
    </font>
    <font>
      <b/>
      <sz val="16"/>
      <color rgb="FFFF0000"/>
      <name val="Times New Roman"/>
      <family val="1"/>
    </font>
    <font>
      <sz val="16"/>
      <color theme="1"/>
      <name val="Times New Roman"/>
      <family val="1"/>
    </font>
    <font>
      <sz val="16"/>
      <color rgb="FF000000"/>
      <name val="Times New Roman"/>
      <family val="1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209">
    <xf numFmtId="0" fontId="0" fillId="0" borderId="0" xfId="0" applyFont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61" fillId="0" borderId="10" xfId="54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vertical="center" wrapText="1"/>
    </xf>
    <xf numFmtId="0" fontId="61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2" fillId="0" borderId="0" xfId="0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9" fontId="9" fillId="0" borderId="0" xfId="59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62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61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3" fontId="61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3" fontId="7" fillId="0" borderId="10" xfId="54" applyNumberFormat="1" applyFont="1" applyFill="1" applyBorder="1" applyAlignment="1">
      <alignment horizontal="center" vertical="center" wrapText="1"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0" fontId="7" fillId="0" borderId="10" xfId="54" applyFont="1" applyFill="1" applyBorder="1" applyAlignment="1">
      <alignment horizontal="center" vertical="center" wrapText="1"/>
      <protection/>
    </xf>
    <xf numFmtId="0" fontId="7" fillId="0" borderId="10" xfId="54" applyNumberFormat="1" applyFont="1" applyFill="1" applyBorder="1" applyAlignment="1">
      <alignment horizontal="center" vertical="center" wrapText="1"/>
      <protection/>
    </xf>
    <xf numFmtId="0" fontId="3" fillId="0" borderId="10" xfId="54" applyNumberFormat="1" applyFont="1" applyFill="1" applyBorder="1" applyAlignment="1">
      <alignment horizontal="center" vertical="center" wrapText="1"/>
      <protection/>
    </xf>
    <xf numFmtId="3" fontId="3" fillId="0" borderId="10" xfId="54" applyNumberFormat="1" applyFont="1" applyFill="1" applyBorder="1" applyAlignment="1">
      <alignment horizontal="center" vertical="center" wrapText="1"/>
      <protection/>
    </xf>
    <xf numFmtId="0" fontId="3" fillId="32" borderId="0" xfId="0" applyFont="1" applyFill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64" fillId="34" borderId="13" xfId="0" applyFont="1" applyFill="1" applyBorder="1" applyAlignment="1">
      <alignment horizontal="center" vertical="center" wrapText="1"/>
    </xf>
    <xf numFmtId="201" fontId="62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4" fillId="35" borderId="10" xfId="0" applyFont="1" applyFill="1" applyBorder="1" applyAlignment="1">
      <alignment horizontal="center" vertical="center" textRotation="90" wrapText="1"/>
    </xf>
    <xf numFmtId="0" fontId="13" fillId="0" borderId="11" xfId="0" applyFont="1" applyFill="1" applyBorder="1" applyAlignment="1">
      <alignment horizontal="center" vertical="center" wrapText="1"/>
    </xf>
    <xf numFmtId="0" fontId="65" fillId="34" borderId="14" xfId="0" applyFont="1" applyFill="1" applyBorder="1" applyAlignment="1">
      <alignment horizontal="center" vertical="center" wrapText="1"/>
    </xf>
    <xf numFmtId="0" fontId="65" fillId="34" borderId="13" xfId="0" applyFont="1" applyFill="1" applyBorder="1" applyAlignment="1">
      <alignment horizontal="center" vertical="center" wrapText="1"/>
    </xf>
    <xf numFmtId="0" fontId="65" fillId="34" borderId="13" xfId="0" applyFont="1" applyFill="1" applyBorder="1" applyAlignment="1">
      <alignment horizontal="left" vertical="center" wrapText="1"/>
    </xf>
    <xf numFmtId="0" fontId="66" fillId="34" borderId="13" xfId="0" applyFont="1" applyFill="1" applyBorder="1" applyAlignment="1">
      <alignment horizontal="center" vertical="center" wrapText="1"/>
    </xf>
    <xf numFmtId="0" fontId="15" fillId="0" borderId="12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1" fontId="15" fillId="0" borderId="10" xfId="0" applyNumberFormat="1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left" vertical="center" wrapText="1"/>
    </xf>
    <xf numFmtId="49" fontId="67" fillId="0" borderId="10" xfId="0" applyNumberFormat="1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67" fillId="0" borderId="10" xfId="0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left" vertical="center" wrapText="1"/>
    </xf>
    <xf numFmtId="0" fontId="13" fillId="0" borderId="12" xfId="54" applyFont="1" applyFill="1" applyBorder="1" applyAlignment="1">
      <alignment horizontal="center" vertical="center" wrapText="1"/>
      <protection/>
    </xf>
    <xf numFmtId="0" fontId="13" fillId="0" borderId="12" xfId="54" applyFont="1" applyFill="1" applyBorder="1" applyAlignment="1">
      <alignment horizontal="left" vertical="center" wrapText="1"/>
      <protection/>
    </xf>
    <xf numFmtId="0" fontId="13" fillId="0" borderId="12" xfId="54" applyFont="1" applyFill="1" applyBorder="1" applyAlignment="1">
      <alignment vertical="center" wrapText="1"/>
      <protection/>
    </xf>
    <xf numFmtId="0" fontId="15" fillId="0" borderId="10" xfId="0" applyFont="1" applyFill="1" applyBorder="1" applyAlignment="1">
      <alignment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67" fillId="0" borderId="10" xfId="0" applyNumberFormat="1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left" vertical="center" wrapText="1"/>
    </xf>
    <xf numFmtId="0" fontId="66" fillId="33" borderId="13" xfId="0" applyFont="1" applyFill="1" applyBorder="1" applyAlignment="1">
      <alignment horizontal="center" vertical="center" wrapText="1"/>
    </xf>
    <xf numFmtId="16" fontId="15" fillId="0" borderId="12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vertical="center" wrapText="1"/>
    </xf>
    <xf numFmtId="16" fontId="15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67" fillId="0" borderId="10" xfId="54" applyFont="1" applyFill="1" applyBorder="1" applyAlignment="1">
      <alignment horizontal="center" vertical="center" wrapText="1"/>
      <protection/>
    </xf>
    <xf numFmtId="49" fontId="15" fillId="0" borderId="10" xfId="54" applyNumberFormat="1" applyFont="1" applyFill="1" applyBorder="1" applyAlignment="1">
      <alignment horizontal="center" vertical="center" wrapText="1"/>
      <protection/>
    </xf>
    <xf numFmtId="0" fontId="15" fillId="0" borderId="10" xfId="54" applyFont="1" applyFill="1" applyBorder="1" applyAlignment="1">
      <alignment horizontal="left" vertical="center" wrapText="1"/>
      <protection/>
    </xf>
    <xf numFmtId="0" fontId="67" fillId="0" borderId="10" xfId="54" applyFont="1" applyFill="1" applyBorder="1" applyAlignment="1">
      <alignment vertical="center" wrapText="1"/>
      <protection/>
    </xf>
    <xf numFmtId="0" fontId="67" fillId="0" borderId="10" xfId="54" applyFont="1" applyFill="1" applyBorder="1" applyAlignment="1">
      <alignment horizontal="left" vertical="center" wrapText="1"/>
      <protection/>
    </xf>
    <xf numFmtId="0" fontId="15" fillId="0" borderId="10" xfId="54" applyFont="1" applyFill="1" applyBorder="1" applyAlignment="1">
      <alignment horizontal="center" vertical="center" wrapText="1"/>
      <protection/>
    </xf>
    <xf numFmtId="0" fontId="13" fillId="0" borderId="10" xfId="54" applyFont="1" applyFill="1" applyBorder="1" applyAlignment="1">
      <alignment horizontal="center" vertical="center" wrapText="1"/>
      <protection/>
    </xf>
    <xf numFmtId="0" fontId="13" fillId="0" borderId="10" xfId="54" applyFont="1" applyFill="1" applyBorder="1" applyAlignment="1">
      <alignment vertical="center" wrapText="1"/>
      <protection/>
    </xf>
    <xf numFmtId="0" fontId="15" fillId="0" borderId="10" xfId="54" applyNumberFormat="1" applyFont="1" applyFill="1" applyBorder="1" applyAlignment="1">
      <alignment horizontal="left" vertical="center" wrapText="1"/>
      <protection/>
    </xf>
    <xf numFmtId="0" fontId="13" fillId="0" borderId="10" xfId="54" applyFont="1" applyFill="1" applyBorder="1" applyAlignment="1">
      <alignment horizontal="left" vertical="center" wrapText="1"/>
      <protection/>
    </xf>
    <xf numFmtId="0" fontId="15" fillId="0" borderId="0" xfId="0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67" fillId="0" borderId="12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15" fillId="0" borderId="10" xfId="54" applyNumberFormat="1" applyFont="1" applyFill="1" applyBorder="1" applyAlignment="1">
      <alignment horizontal="center" vertical="center" wrapText="1"/>
      <protection/>
    </xf>
    <xf numFmtId="0" fontId="15" fillId="0" borderId="0" xfId="0" applyFont="1" applyFill="1" applyAlignment="1">
      <alignment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1" fontId="67" fillId="0" borderId="10" xfId="0" applyNumberFormat="1" applyFont="1" applyFill="1" applyBorder="1" applyAlignment="1">
      <alignment horizontal="center" vertical="center" wrapText="1"/>
    </xf>
    <xf numFmtId="201" fontId="13" fillId="0" borderId="0" xfId="0" applyNumberFormat="1" applyFont="1" applyFill="1" applyAlignment="1">
      <alignment horizontal="righ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201" fontId="14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201" fontId="13" fillId="0" borderId="0" xfId="0" applyNumberFormat="1" applyFont="1" applyFill="1" applyBorder="1" applyAlignment="1">
      <alignment horizontal="right" vertical="center" wrapText="1"/>
    </xf>
    <xf numFmtId="0" fontId="14" fillId="35" borderId="14" xfId="0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201" fontId="65" fillId="34" borderId="13" xfId="0" applyNumberFormat="1" applyFont="1" applyFill="1" applyBorder="1" applyAlignment="1">
      <alignment horizontal="right"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65" fillId="34" borderId="16" xfId="0" applyFont="1" applyFill="1" applyBorder="1" applyAlignment="1">
      <alignment horizontal="center" vertical="center" wrapText="1"/>
    </xf>
    <xf numFmtId="201" fontId="15" fillId="0" borderId="12" xfId="0" applyNumberFormat="1" applyFont="1" applyFill="1" applyBorder="1" applyAlignment="1">
      <alignment horizontal="right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201" fontId="67" fillId="0" borderId="10" xfId="0" applyNumberFormat="1" applyFont="1" applyFill="1" applyBorder="1" applyAlignment="1">
      <alignment horizontal="right" vertical="center"/>
    </xf>
    <xf numFmtId="17" fontId="13" fillId="0" borderId="16" xfId="0" applyNumberFormat="1" applyFont="1" applyFill="1" applyBorder="1" applyAlignment="1">
      <alignment horizontal="center" vertical="center" wrapText="1"/>
    </xf>
    <xf numFmtId="17" fontId="13" fillId="0" borderId="10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201" fontId="13" fillId="0" borderId="10" xfId="0" applyNumberFormat="1" applyFont="1" applyFill="1" applyBorder="1" applyAlignment="1">
      <alignment horizontal="right" vertical="center" wrapText="1"/>
    </xf>
    <xf numFmtId="201" fontId="15" fillId="0" borderId="10" xfId="0" applyNumberFormat="1" applyFont="1" applyFill="1" applyBorder="1" applyAlignment="1">
      <alignment horizontal="right" vertical="center" wrapText="1"/>
    </xf>
    <xf numFmtId="201" fontId="13" fillId="0" borderId="10" xfId="52" applyNumberFormat="1" applyFont="1" applyFill="1" applyBorder="1" applyAlignment="1">
      <alignment horizontal="right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201" fontId="13" fillId="0" borderId="10" xfId="64" applyNumberFormat="1" applyFont="1" applyFill="1" applyBorder="1" applyAlignment="1">
      <alignment horizontal="right" vertical="center" wrapText="1"/>
    </xf>
    <xf numFmtId="201" fontId="13" fillId="0" borderId="12" xfId="0" applyNumberFormat="1" applyFont="1" applyFill="1" applyBorder="1" applyAlignment="1">
      <alignment horizontal="right" vertical="center" wrapText="1"/>
    </xf>
    <xf numFmtId="201" fontId="67" fillId="0" borderId="10" xfId="0" applyNumberFormat="1" applyFont="1" applyFill="1" applyBorder="1" applyAlignment="1">
      <alignment vertical="center" wrapText="1"/>
    </xf>
    <xf numFmtId="201" fontId="67" fillId="0" borderId="10" xfId="0" applyNumberFormat="1" applyFont="1" applyFill="1" applyBorder="1" applyAlignment="1">
      <alignment horizontal="right" vertical="center" wrapText="1"/>
    </xf>
    <xf numFmtId="201" fontId="67" fillId="0" borderId="11" xfId="0" applyNumberFormat="1" applyFont="1" applyFill="1" applyBorder="1" applyAlignment="1">
      <alignment horizontal="right" vertical="center" wrapText="1"/>
    </xf>
    <xf numFmtId="201" fontId="13" fillId="0" borderId="12" xfId="54" applyNumberFormat="1" applyFont="1" applyFill="1" applyBorder="1" applyAlignment="1">
      <alignment horizontal="right" vertical="center" wrapText="1"/>
      <protection/>
    </xf>
    <xf numFmtId="201" fontId="13" fillId="0" borderId="10" xfId="0" applyNumberFormat="1" applyFont="1" applyFill="1" applyBorder="1" applyAlignment="1">
      <alignment vertical="center" wrapText="1"/>
    </xf>
    <xf numFmtId="201" fontId="13" fillId="0" borderId="12" xfId="0" applyNumberFormat="1" applyFont="1" applyFill="1" applyBorder="1" applyAlignment="1">
      <alignment vertical="center" wrapText="1"/>
    </xf>
    <xf numFmtId="201" fontId="13" fillId="0" borderId="10" xfId="52" applyNumberFormat="1" applyFont="1" applyFill="1" applyBorder="1" applyAlignment="1">
      <alignment vertical="center" wrapText="1"/>
    </xf>
    <xf numFmtId="17" fontId="67" fillId="0" borderId="10" xfId="0" applyNumberFormat="1" applyFont="1" applyFill="1" applyBorder="1" applyAlignment="1">
      <alignment horizontal="center" vertical="center"/>
    </xf>
    <xf numFmtId="201" fontId="15" fillId="0" borderId="11" xfId="0" applyNumberFormat="1" applyFont="1" applyFill="1" applyBorder="1" applyAlignment="1">
      <alignment horizontal="right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201" fontId="13" fillId="33" borderId="13" xfId="0" applyNumberFormat="1" applyFont="1" applyFill="1" applyBorder="1" applyAlignment="1">
      <alignment horizontal="right" vertical="center" wrapText="1"/>
    </xf>
    <xf numFmtId="49" fontId="13" fillId="33" borderId="13" xfId="0" applyNumberFormat="1" applyFont="1" applyFill="1" applyBorder="1" applyAlignment="1">
      <alignment horizontal="center" vertical="center" wrapText="1"/>
    </xf>
    <xf numFmtId="17" fontId="13" fillId="33" borderId="13" xfId="0" applyNumberFormat="1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17" fontId="13" fillId="0" borderId="18" xfId="0" applyNumberFormat="1" applyFont="1" applyFill="1" applyBorder="1" applyAlignment="1">
      <alignment horizontal="center" vertical="center" wrapText="1"/>
    </xf>
    <xf numFmtId="206" fontId="15" fillId="0" borderId="10" xfId="0" applyNumberFormat="1" applyFont="1" applyFill="1" applyBorder="1" applyAlignment="1">
      <alignment horizontal="center" vertical="center" wrapText="1"/>
    </xf>
    <xf numFmtId="201" fontId="15" fillId="0" borderId="10" xfId="54" applyNumberFormat="1" applyFont="1" applyFill="1" applyBorder="1" applyAlignment="1">
      <alignment horizontal="right" vertical="center" wrapText="1"/>
      <protection/>
    </xf>
    <xf numFmtId="201" fontId="67" fillId="0" borderId="10" xfId="54" applyNumberFormat="1" applyFont="1" applyFill="1" applyBorder="1" applyAlignment="1">
      <alignment horizontal="right" vertical="center" wrapText="1"/>
      <protection/>
    </xf>
    <xf numFmtId="201" fontId="67" fillId="0" borderId="10" xfId="64" applyNumberFormat="1" applyFont="1" applyFill="1" applyBorder="1" applyAlignment="1">
      <alignment horizontal="right" vertical="center" wrapText="1"/>
    </xf>
    <xf numFmtId="17" fontId="15" fillId="0" borderId="10" xfId="54" applyNumberFormat="1" applyFont="1" applyFill="1" applyBorder="1" applyAlignment="1">
      <alignment horizontal="center" vertical="center" wrapText="1"/>
      <protection/>
    </xf>
    <xf numFmtId="201" fontId="68" fillId="0" borderId="10" xfId="0" applyNumberFormat="1" applyFont="1" applyFill="1" applyBorder="1" applyAlignment="1">
      <alignment horizontal="right" vertical="center" wrapText="1"/>
    </xf>
    <xf numFmtId="201" fontId="13" fillId="0" borderId="10" xfId="54" applyNumberFormat="1" applyFont="1" applyFill="1" applyBorder="1" applyAlignment="1">
      <alignment horizontal="right" vertical="center" wrapText="1"/>
      <protection/>
    </xf>
    <xf numFmtId="201" fontId="15" fillId="0" borderId="0" xfId="0" applyNumberFormat="1" applyFont="1" applyFill="1" applyAlignment="1">
      <alignment horizontal="right" vertical="center" wrapText="1"/>
    </xf>
    <xf numFmtId="201" fontId="13" fillId="0" borderId="0" xfId="0" applyNumberFormat="1" applyFont="1" applyFill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69" fillId="0" borderId="0" xfId="0" applyFont="1" applyAlignment="1">
      <alignment/>
    </xf>
    <xf numFmtId="0" fontId="67" fillId="0" borderId="0" xfId="0" applyFont="1" applyFill="1" applyBorder="1" applyAlignment="1">
      <alignment vertical="center" wrapText="1"/>
    </xf>
    <xf numFmtId="0" fontId="67" fillId="0" borderId="0" xfId="0" applyFont="1" applyAlignment="1">
      <alignment vertical="center" wrapText="1"/>
    </xf>
    <xf numFmtId="0" fontId="67" fillId="0" borderId="0" xfId="0" applyFont="1" applyFill="1" applyBorder="1" applyAlignment="1">
      <alignment horizontal="left" vertical="center" wrapText="1"/>
    </xf>
    <xf numFmtId="0" fontId="67" fillId="0" borderId="19" xfId="0" applyFont="1" applyBorder="1" applyAlignment="1">
      <alignment vertical="center" wrapText="1"/>
    </xf>
    <xf numFmtId="0" fontId="67" fillId="0" borderId="0" xfId="0" applyFont="1" applyAlignment="1">
      <alignment horizontal="left" wrapText="1"/>
    </xf>
    <xf numFmtId="0" fontId="14" fillId="35" borderId="10" xfId="0" applyFont="1" applyFill="1" applyBorder="1" applyAlignment="1">
      <alignment horizontal="center" vertical="center" textRotation="90" wrapText="1"/>
    </xf>
    <xf numFmtId="0" fontId="11" fillId="35" borderId="10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4" fillId="35" borderId="14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13" fillId="0" borderId="0" xfId="0" applyFont="1" applyFill="1" applyAlignment="1">
      <alignment horizontal="left" vertical="center" wrapText="1"/>
    </xf>
    <xf numFmtId="0" fontId="14" fillId="35" borderId="14" xfId="0" applyFont="1" applyFill="1" applyBorder="1" applyAlignment="1">
      <alignment horizontal="center" vertical="center" wrapText="1"/>
    </xf>
    <xf numFmtId="201" fontId="14" fillId="35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left" vertical="center" wrapText="1"/>
    </xf>
    <xf numFmtId="0" fontId="67" fillId="0" borderId="0" xfId="0" applyFont="1" applyFill="1" applyBorder="1" applyAlignment="1">
      <alignment horizontal="left" vertical="center" wrapText="1"/>
    </xf>
    <xf numFmtId="0" fontId="67" fillId="0" borderId="0" xfId="0" applyFont="1" applyAlignment="1">
      <alignment horizontal="left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8"/>
  <sheetViews>
    <sheetView tabSelected="1" view="pageBreakPreview" zoomScale="59" zoomScaleNormal="69" zoomScaleSheetLayoutView="59" workbookViewId="0" topLeftCell="B55">
      <selection activeCell="L60" sqref="L60"/>
    </sheetView>
  </sheetViews>
  <sheetFormatPr defaultColWidth="9.140625" defaultRowHeight="15" outlineLevelCol="1"/>
  <cols>
    <col min="1" max="1" width="9.140625" style="2" hidden="1" customWidth="1" outlineLevel="1"/>
    <col min="2" max="2" width="6.8515625" style="51" customWidth="1" collapsed="1"/>
    <col min="3" max="3" width="7.8515625" style="51" customWidth="1"/>
    <col min="4" max="4" width="14.421875" style="51" customWidth="1"/>
    <col min="5" max="5" width="64.57421875" style="52" customWidth="1"/>
    <col min="6" max="6" width="77.7109375" style="52" customWidth="1"/>
    <col min="7" max="7" width="8.7109375" style="52" customWidth="1"/>
    <col min="8" max="8" width="12.8515625" style="52" customWidth="1"/>
    <col min="9" max="9" width="14.421875" style="51" customWidth="1"/>
    <col min="10" max="10" width="19.57421875" style="51" customWidth="1"/>
    <col min="11" max="11" width="20.7109375" style="1" customWidth="1"/>
    <col min="12" max="12" width="24.8515625" style="120" customWidth="1"/>
    <col min="13" max="13" width="18.00390625" style="52" customWidth="1"/>
    <col min="14" max="14" width="18.57421875" style="52" customWidth="1"/>
    <col min="15" max="15" width="22.57421875" style="51" customWidth="1"/>
    <col min="16" max="17" width="13.00390625" style="121" customWidth="1"/>
    <col min="18" max="18" width="10.57421875" style="121" customWidth="1"/>
    <col min="19" max="19" width="16.8515625" style="14" customWidth="1"/>
    <col min="20" max="16384" width="9.140625" style="2" customWidth="1"/>
  </cols>
  <sheetData>
    <row r="1" ht="20.25">
      <c r="A1" s="2">
        <v>1</v>
      </c>
    </row>
    <row r="2" ht="20.25">
      <c r="A2" s="2">
        <v>1</v>
      </c>
    </row>
    <row r="3" ht="20.25">
      <c r="A3" s="2">
        <v>1</v>
      </c>
    </row>
    <row r="4" spans="1:18" ht="20.25">
      <c r="A4" s="2">
        <v>1</v>
      </c>
      <c r="B4" s="51" t="s">
        <v>24</v>
      </c>
      <c r="K4" s="194" t="s">
        <v>15</v>
      </c>
      <c r="L4" s="194"/>
      <c r="M4" s="194"/>
      <c r="N4" s="194"/>
      <c r="O4" s="194"/>
      <c r="P4" s="194"/>
      <c r="Q4" s="52"/>
      <c r="R4" s="52"/>
    </row>
    <row r="5" spans="1:18" ht="20.25">
      <c r="A5" s="2">
        <v>1</v>
      </c>
      <c r="K5" s="194" t="s">
        <v>31</v>
      </c>
      <c r="L5" s="194"/>
      <c r="M5" s="194"/>
      <c r="N5" s="194"/>
      <c r="O5" s="194"/>
      <c r="P5" s="194"/>
      <c r="Q5" s="52"/>
      <c r="R5" s="52"/>
    </row>
    <row r="6" spans="1:18" ht="20.25">
      <c r="A6" s="2">
        <v>1</v>
      </c>
      <c r="K6" s="194" t="s">
        <v>44</v>
      </c>
      <c r="L6" s="194"/>
      <c r="M6" s="194"/>
      <c r="N6" s="194"/>
      <c r="O6" s="194"/>
      <c r="P6" s="194"/>
      <c r="Q6" s="52"/>
      <c r="R6" s="52"/>
    </row>
    <row r="7" spans="1:14" ht="20.25">
      <c r="A7" s="2">
        <v>1</v>
      </c>
      <c r="K7" s="195"/>
      <c r="L7" s="195"/>
      <c r="M7" s="196" t="s">
        <v>32</v>
      </c>
      <c r="N7" s="196"/>
    </row>
    <row r="8" spans="1:18" ht="20.25">
      <c r="A8" s="2">
        <v>1</v>
      </c>
      <c r="K8" s="200" t="s">
        <v>63</v>
      </c>
      <c r="L8" s="200"/>
      <c r="M8" s="200"/>
      <c r="N8" s="200"/>
      <c r="O8" s="200"/>
      <c r="P8" s="200"/>
      <c r="Q8" s="122"/>
      <c r="R8" s="122"/>
    </row>
    <row r="9" spans="1:18" ht="20.25">
      <c r="A9" s="2">
        <v>1</v>
      </c>
      <c r="K9" s="3"/>
      <c r="L9" s="123"/>
      <c r="M9" s="124"/>
      <c r="N9" s="124"/>
      <c r="O9" s="125"/>
      <c r="P9" s="126"/>
      <c r="Q9" s="126"/>
      <c r="R9" s="126"/>
    </row>
    <row r="10" spans="1:12" ht="20.25">
      <c r="A10" s="2">
        <v>1</v>
      </c>
      <c r="K10" s="4"/>
      <c r="L10" s="127"/>
    </row>
    <row r="11" spans="1:18" ht="20.25">
      <c r="A11" s="2">
        <v>1</v>
      </c>
      <c r="B11" s="201" t="s">
        <v>46</v>
      </c>
      <c r="C11" s="201"/>
      <c r="D11" s="201"/>
      <c r="E11" s="201"/>
      <c r="F11" s="201"/>
      <c r="G11" s="201"/>
      <c r="H11" s="201"/>
      <c r="I11" s="202"/>
      <c r="J11" s="201"/>
      <c r="K11" s="201"/>
      <c r="L11" s="201"/>
      <c r="M11" s="201"/>
      <c r="N11" s="201"/>
      <c r="O11" s="201"/>
      <c r="P11" s="201"/>
      <c r="Q11" s="125"/>
      <c r="R11" s="125"/>
    </row>
    <row r="12" spans="1:18" ht="20.25">
      <c r="A12" s="2">
        <v>1</v>
      </c>
      <c r="B12" s="201" t="s">
        <v>62</v>
      </c>
      <c r="C12" s="201"/>
      <c r="D12" s="201"/>
      <c r="E12" s="201"/>
      <c r="F12" s="201"/>
      <c r="G12" s="201"/>
      <c r="H12" s="201"/>
      <c r="I12" s="202"/>
      <c r="J12" s="201"/>
      <c r="K12" s="201"/>
      <c r="L12" s="201"/>
      <c r="M12" s="201"/>
      <c r="N12" s="201"/>
      <c r="O12" s="201"/>
      <c r="P12" s="201"/>
      <c r="Q12" s="125"/>
      <c r="R12" s="125"/>
    </row>
    <row r="13" ht="20.25">
      <c r="A13" s="2">
        <v>1</v>
      </c>
    </row>
    <row r="14" spans="1:18" ht="20.25">
      <c r="A14" s="2">
        <v>1</v>
      </c>
      <c r="B14" s="193" t="s">
        <v>34</v>
      </c>
      <c r="C14" s="193"/>
      <c r="D14" s="193"/>
      <c r="E14" s="193"/>
      <c r="F14" s="190" t="s">
        <v>45</v>
      </c>
      <c r="G14" s="190"/>
      <c r="H14" s="190"/>
      <c r="I14" s="191"/>
      <c r="J14" s="192"/>
      <c r="K14" s="190"/>
      <c r="L14" s="190"/>
      <c r="M14" s="190"/>
      <c r="N14" s="190"/>
      <c r="O14" s="190"/>
      <c r="P14" s="190"/>
      <c r="Q14" s="190"/>
      <c r="R14" s="190"/>
    </row>
    <row r="15" spans="1:18" ht="18.75" customHeight="1">
      <c r="A15" s="2">
        <v>1</v>
      </c>
      <c r="B15" s="193" t="s">
        <v>35</v>
      </c>
      <c r="C15" s="193"/>
      <c r="D15" s="193"/>
      <c r="E15" s="193"/>
      <c r="F15" s="190" t="s">
        <v>20</v>
      </c>
      <c r="G15" s="190"/>
      <c r="H15" s="190"/>
      <c r="I15" s="191"/>
      <c r="J15" s="192"/>
      <c r="K15" s="190"/>
      <c r="L15" s="190"/>
      <c r="M15" s="190"/>
      <c r="N15" s="190"/>
      <c r="O15" s="190"/>
      <c r="P15" s="190"/>
      <c r="Q15" s="190"/>
      <c r="R15" s="190"/>
    </row>
    <row r="16" spans="1:18" ht="18.75" customHeight="1">
      <c r="A16" s="2">
        <v>1</v>
      </c>
      <c r="B16" s="193" t="s">
        <v>36</v>
      </c>
      <c r="C16" s="193"/>
      <c r="D16" s="193"/>
      <c r="E16" s="193"/>
      <c r="F16" s="190" t="s">
        <v>21</v>
      </c>
      <c r="G16" s="190"/>
      <c r="H16" s="190"/>
      <c r="I16" s="191"/>
      <c r="J16" s="192"/>
      <c r="K16" s="190"/>
      <c r="L16" s="190"/>
      <c r="M16" s="190"/>
      <c r="N16" s="190"/>
      <c r="O16" s="190"/>
      <c r="P16" s="190"/>
      <c r="Q16" s="190"/>
      <c r="R16" s="190"/>
    </row>
    <row r="17" spans="1:18" ht="18.75" customHeight="1">
      <c r="A17" s="2">
        <v>1</v>
      </c>
      <c r="B17" s="193" t="s">
        <v>37</v>
      </c>
      <c r="C17" s="193"/>
      <c r="D17" s="193"/>
      <c r="E17" s="193"/>
      <c r="F17" s="190" t="s">
        <v>61</v>
      </c>
      <c r="G17" s="190"/>
      <c r="H17" s="190"/>
      <c r="I17" s="191"/>
      <c r="J17" s="192"/>
      <c r="K17" s="190"/>
      <c r="L17" s="190"/>
      <c r="M17" s="190"/>
      <c r="N17" s="190"/>
      <c r="O17" s="190"/>
      <c r="P17" s="190"/>
      <c r="Q17" s="190"/>
      <c r="R17" s="190"/>
    </row>
    <row r="18" spans="1:18" ht="20.25">
      <c r="A18" s="2">
        <v>1</v>
      </c>
      <c r="B18" s="193" t="s">
        <v>14</v>
      </c>
      <c r="C18" s="193"/>
      <c r="D18" s="193"/>
      <c r="E18" s="193"/>
      <c r="F18" s="190">
        <v>8602060523</v>
      </c>
      <c r="G18" s="190"/>
      <c r="H18" s="190"/>
      <c r="I18" s="191"/>
      <c r="J18" s="192"/>
      <c r="K18" s="190"/>
      <c r="L18" s="190"/>
      <c r="M18" s="190"/>
      <c r="N18" s="190"/>
      <c r="O18" s="190"/>
      <c r="P18" s="190"/>
      <c r="Q18" s="190"/>
      <c r="R18" s="190"/>
    </row>
    <row r="19" spans="1:18" ht="20.25">
      <c r="A19" s="2">
        <v>1</v>
      </c>
      <c r="B19" s="193" t="s">
        <v>13</v>
      </c>
      <c r="C19" s="193"/>
      <c r="D19" s="193"/>
      <c r="E19" s="193"/>
      <c r="F19" s="190">
        <v>860201001</v>
      </c>
      <c r="G19" s="190"/>
      <c r="H19" s="190"/>
      <c r="I19" s="191"/>
      <c r="J19" s="192"/>
      <c r="K19" s="190"/>
      <c r="L19" s="190"/>
      <c r="M19" s="190"/>
      <c r="N19" s="190"/>
      <c r="O19" s="190"/>
      <c r="P19" s="190"/>
      <c r="Q19" s="190"/>
      <c r="R19" s="190"/>
    </row>
    <row r="20" spans="1:18" ht="20.25">
      <c r="A20" s="2">
        <v>1</v>
      </c>
      <c r="B20" s="193" t="s">
        <v>12</v>
      </c>
      <c r="C20" s="193"/>
      <c r="D20" s="193"/>
      <c r="E20" s="193"/>
      <c r="F20" s="190">
        <v>71136000000</v>
      </c>
      <c r="G20" s="190"/>
      <c r="H20" s="190"/>
      <c r="I20" s="191"/>
      <c r="J20" s="192"/>
      <c r="K20" s="190"/>
      <c r="L20" s="190"/>
      <c r="M20" s="190"/>
      <c r="N20" s="190"/>
      <c r="O20" s="190"/>
      <c r="P20" s="190"/>
      <c r="Q20" s="190"/>
      <c r="R20" s="190"/>
    </row>
    <row r="21" spans="1:5" ht="20.25">
      <c r="A21" s="2">
        <v>1</v>
      </c>
      <c r="B21" s="187"/>
      <c r="C21" s="187"/>
      <c r="D21" s="187"/>
      <c r="E21" s="187"/>
    </row>
    <row r="22" spans="1:18" ht="20.25">
      <c r="A22" s="2">
        <v>1</v>
      </c>
      <c r="B22" s="184" t="s">
        <v>3</v>
      </c>
      <c r="C22" s="184" t="s">
        <v>1</v>
      </c>
      <c r="D22" s="184" t="s">
        <v>2</v>
      </c>
      <c r="E22" s="188" t="s">
        <v>11</v>
      </c>
      <c r="F22" s="188"/>
      <c r="G22" s="188"/>
      <c r="H22" s="188"/>
      <c r="I22" s="188"/>
      <c r="J22" s="188"/>
      <c r="K22" s="188"/>
      <c r="L22" s="188"/>
      <c r="M22" s="188"/>
      <c r="N22" s="188"/>
      <c r="O22" s="197" t="s">
        <v>18</v>
      </c>
      <c r="P22" s="189" t="s">
        <v>19</v>
      </c>
      <c r="Q22" s="185" t="s">
        <v>523</v>
      </c>
      <c r="R22" s="184" t="s">
        <v>462</v>
      </c>
    </row>
    <row r="23" spans="1:18" ht="111.75" customHeight="1">
      <c r="A23" s="2">
        <v>1</v>
      </c>
      <c r="B23" s="184"/>
      <c r="C23" s="184"/>
      <c r="D23" s="184"/>
      <c r="E23" s="188" t="s">
        <v>16</v>
      </c>
      <c r="F23" s="188" t="s">
        <v>0</v>
      </c>
      <c r="G23" s="188" t="s">
        <v>5</v>
      </c>
      <c r="H23" s="188"/>
      <c r="I23" s="184" t="s">
        <v>7</v>
      </c>
      <c r="J23" s="188" t="s">
        <v>9</v>
      </c>
      <c r="K23" s="188"/>
      <c r="L23" s="198" t="s">
        <v>30</v>
      </c>
      <c r="M23" s="188" t="s">
        <v>4</v>
      </c>
      <c r="N23" s="188"/>
      <c r="O23" s="197"/>
      <c r="P23" s="189"/>
      <c r="Q23" s="185"/>
      <c r="R23" s="184"/>
    </row>
    <row r="24" spans="1:18" ht="264" customHeight="1">
      <c r="A24" s="2">
        <v>1</v>
      </c>
      <c r="B24" s="184"/>
      <c r="C24" s="184"/>
      <c r="D24" s="184"/>
      <c r="E24" s="188"/>
      <c r="F24" s="188"/>
      <c r="G24" s="54" t="s">
        <v>6</v>
      </c>
      <c r="H24" s="54" t="s">
        <v>17</v>
      </c>
      <c r="I24" s="184"/>
      <c r="J24" s="54" t="s">
        <v>8</v>
      </c>
      <c r="K24" s="54" t="s">
        <v>17</v>
      </c>
      <c r="L24" s="198"/>
      <c r="M24" s="54" t="s">
        <v>40</v>
      </c>
      <c r="N24" s="54" t="s">
        <v>41</v>
      </c>
      <c r="O24" s="197"/>
      <c r="P24" s="128" t="s">
        <v>10</v>
      </c>
      <c r="Q24" s="185"/>
      <c r="R24" s="184"/>
    </row>
    <row r="25" spans="1:18" ht="20.25">
      <c r="A25" s="2">
        <v>1</v>
      </c>
      <c r="B25" s="55">
        <v>1</v>
      </c>
      <c r="C25" s="55">
        <v>2</v>
      </c>
      <c r="D25" s="55">
        <v>3</v>
      </c>
      <c r="E25" s="55">
        <v>4</v>
      </c>
      <c r="F25" s="55">
        <v>5</v>
      </c>
      <c r="G25" s="55">
        <v>6</v>
      </c>
      <c r="H25" s="55">
        <v>7</v>
      </c>
      <c r="I25" s="55">
        <v>8</v>
      </c>
      <c r="J25" s="55">
        <v>9</v>
      </c>
      <c r="K25" s="32">
        <v>10</v>
      </c>
      <c r="L25" s="129">
        <v>11</v>
      </c>
      <c r="M25" s="55">
        <v>12</v>
      </c>
      <c r="N25" s="55">
        <v>13</v>
      </c>
      <c r="O25" s="130">
        <v>14</v>
      </c>
      <c r="P25" s="130">
        <v>15</v>
      </c>
      <c r="Q25" s="55">
        <v>16</v>
      </c>
      <c r="R25" s="55">
        <v>17</v>
      </c>
    </row>
    <row r="26" spans="1:19" ht="20.25">
      <c r="A26" s="2">
        <v>1</v>
      </c>
      <c r="B26" s="56"/>
      <c r="C26" s="57"/>
      <c r="D26" s="57"/>
      <c r="E26" s="58"/>
      <c r="F26" s="59" t="s">
        <v>202</v>
      </c>
      <c r="G26" s="57"/>
      <c r="H26" s="57"/>
      <c r="I26" s="49"/>
      <c r="J26" s="57"/>
      <c r="K26" s="49"/>
      <c r="L26" s="131"/>
      <c r="M26" s="57"/>
      <c r="N26" s="57"/>
      <c r="O26" s="132"/>
      <c r="P26" s="132"/>
      <c r="Q26" s="57"/>
      <c r="R26" s="133"/>
      <c r="S26" s="15"/>
    </row>
    <row r="27" spans="1:19" s="13" customFormat="1" ht="94.5" customHeight="1">
      <c r="A27" s="2">
        <v>1</v>
      </c>
      <c r="B27" s="60">
        <v>1</v>
      </c>
      <c r="C27" s="61" t="s">
        <v>105</v>
      </c>
      <c r="D27" s="61" t="s">
        <v>143</v>
      </c>
      <c r="E27" s="62" t="s">
        <v>433</v>
      </c>
      <c r="F27" s="62" t="s">
        <v>213</v>
      </c>
      <c r="G27" s="114">
        <v>796</v>
      </c>
      <c r="H27" s="114" t="s">
        <v>25</v>
      </c>
      <c r="I27" s="34">
        <v>180</v>
      </c>
      <c r="J27" s="61">
        <v>71136000000</v>
      </c>
      <c r="K27" s="61" t="s">
        <v>203</v>
      </c>
      <c r="L27" s="134">
        <v>360000</v>
      </c>
      <c r="M27" s="135" t="s">
        <v>463</v>
      </c>
      <c r="N27" s="135" t="s">
        <v>48</v>
      </c>
      <c r="O27" s="99" t="s">
        <v>26</v>
      </c>
      <c r="P27" s="136" t="s">
        <v>27</v>
      </c>
      <c r="Q27" s="61" t="s">
        <v>23</v>
      </c>
      <c r="R27" s="61" t="s">
        <v>23</v>
      </c>
      <c r="S27" s="16" t="s">
        <v>214</v>
      </c>
    </row>
    <row r="28" spans="1:19" s="13" customFormat="1" ht="98.25" customHeight="1">
      <c r="A28" s="2">
        <v>1</v>
      </c>
      <c r="B28" s="63">
        <f>B27+1</f>
        <v>2</v>
      </c>
      <c r="C28" s="64" t="s">
        <v>359</v>
      </c>
      <c r="D28" s="64" t="s">
        <v>391</v>
      </c>
      <c r="E28" s="65" t="s">
        <v>592</v>
      </c>
      <c r="F28" s="65" t="s">
        <v>616</v>
      </c>
      <c r="G28" s="64">
        <v>796</v>
      </c>
      <c r="H28" s="64" t="s">
        <v>25</v>
      </c>
      <c r="I28" s="27">
        <v>243000</v>
      </c>
      <c r="J28" s="64">
        <v>71136000000</v>
      </c>
      <c r="K28" s="61" t="s">
        <v>203</v>
      </c>
      <c r="L28" s="137">
        <f>158300+60350</f>
        <v>218650</v>
      </c>
      <c r="M28" s="138" t="s">
        <v>463</v>
      </c>
      <c r="N28" s="139" t="s">
        <v>47</v>
      </c>
      <c r="O28" s="64" t="s">
        <v>26</v>
      </c>
      <c r="P28" s="140" t="s">
        <v>27</v>
      </c>
      <c r="Q28" s="66" t="s">
        <v>23</v>
      </c>
      <c r="R28" s="66" t="s">
        <v>23</v>
      </c>
      <c r="S28" s="18" t="s">
        <v>293</v>
      </c>
    </row>
    <row r="29" spans="1:19" s="12" customFormat="1" ht="114.75" customHeight="1">
      <c r="A29" s="2">
        <v>1</v>
      </c>
      <c r="B29" s="63">
        <f aca="true" t="shared" si="0" ref="B29:B92">B28+1</f>
        <v>3</v>
      </c>
      <c r="C29" s="66" t="s">
        <v>105</v>
      </c>
      <c r="D29" s="66" t="s">
        <v>106</v>
      </c>
      <c r="E29" s="65" t="s">
        <v>591</v>
      </c>
      <c r="F29" s="65" t="s">
        <v>617</v>
      </c>
      <c r="G29" s="64">
        <v>796</v>
      </c>
      <c r="H29" s="64" t="s">
        <v>25</v>
      </c>
      <c r="I29" s="5">
        <v>11</v>
      </c>
      <c r="J29" s="64">
        <v>71136000000</v>
      </c>
      <c r="K29" s="61" t="s">
        <v>203</v>
      </c>
      <c r="L29" s="141">
        <f>ROUND((896000)/1.2,-1)+30</f>
        <v>746700</v>
      </c>
      <c r="M29" s="138" t="s">
        <v>463</v>
      </c>
      <c r="N29" s="64" t="s">
        <v>74</v>
      </c>
      <c r="O29" s="64" t="s">
        <v>26</v>
      </c>
      <c r="P29" s="140" t="s">
        <v>27</v>
      </c>
      <c r="Q29" s="66" t="s">
        <v>23</v>
      </c>
      <c r="R29" s="66" t="s">
        <v>23</v>
      </c>
      <c r="S29" s="14" t="s">
        <v>274</v>
      </c>
    </row>
    <row r="30" spans="1:19" s="13" customFormat="1" ht="133.5" customHeight="1">
      <c r="A30" s="2">
        <v>1</v>
      </c>
      <c r="B30" s="63">
        <f t="shared" si="0"/>
        <v>4</v>
      </c>
      <c r="C30" s="64" t="s">
        <v>217</v>
      </c>
      <c r="D30" s="64" t="s">
        <v>218</v>
      </c>
      <c r="E30" s="65" t="s">
        <v>219</v>
      </c>
      <c r="F30" s="65" t="s">
        <v>220</v>
      </c>
      <c r="G30" s="64">
        <v>879</v>
      </c>
      <c r="H30" s="64" t="s">
        <v>133</v>
      </c>
      <c r="I30" s="64">
        <v>1</v>
      </c>
      <c r="J30" s="64">
        <v>71136000000</v>
      </c>
      <c r="K30" s="61" t="s">
        <v>203</v>
      </c>
      <c r="L30" s="141">
        <f>220000/1.2</f>
        <v>183333.33333333334</v>
      </c>
      <c r="M30" s="138" t="s">
        <v>463</v>
      </c>
      <c r="N30" s="80" t="s">
        <v>48</v>
      </c>
      <c r="O30" s="64" t="s">
        <v>26</v>
      </c>
      <c r="P30" s="140" t="s">
        <v>27</v>
      </c>
      <c r="Q30" s="66" t="s">
        <v>23</v>
      </c>
      <c r="R30" s="66" t="s">
        <v>23</v>
      </c>
      <c r="S30" s="15" t="s">
        <v>457</v>
      </c>
    </row>
    <row r="31" spans="1:19" s="13" customFormat="1" ht="67.5" customHeight="1">
      <c r="A31" s="2">
        <v>1</v>
      </c>
      <c r="B31" s="63">
        <f t="shared" si="0"/>
        <v>5</v>
      </c>
      <c r="C31" s="66" t="s">
        <v>105</v>
      </c>
      <c r="D31" s="66" t="s">
        <v>223</v>
      </c>
      <c r="E31" s="67" t="s">
        <v>590</v>
      </c>
      <c r="F31" s="67" t="s">
        <v>387</v>
      </c>
      <c r="G31" s="69">
        <v>796</v>
      </c>
      <c r="H31" s="69" t="s">
        <v>25</v>
      </c>
      <c r="I31" s="10">
        <v>2</v>
      </c>
      <c r="J31" s="66">
        <v>71136000000</v>
      </c>
      <c r="K31" s="61" t="s">
        <v>203</v>
      </c>
      <c r="L31" s="142">
        <f>120000/1.2</f>
        <v>100000</v>
      </c>
      <c r="M31" s="138" t="s">
        <v>463</v>
      </c>
      <c r="N31" s="80" t="s">
        <v>47</v>
      </c>
      <c r="O31" s="64" t="s">
        <v>26</v>
      </c>
      <c r="P31" s="140" t="s">
        <v>27</v>
      </c>
      <c r="Q31" s="66" t="s">
        <v>23</v>
      </c>
      <c r="R31" s="66" t="s">
        <v>23</v>
      </c>
      <c r="S31" s="16" t="s">
        <v>214</v>
      </c>
    </row>
    <row r="32" spans="1:19" s="13" customFormat="1" ht="94.5" customHeight="1">
      <c r="A32" s="2">
        <v>1</v>
      </c>
      <c r="B32" s="63">
        <f t="shared" si="0"/>
        <v>6</v>
      </c>
      <c r="C32" s="68" t="s">
        <v>134</v>
      </c>
      <c r="D32" s="68" t="s">
        <v>134</v>
      </c>
      <c r="E32" s="67" t="s">
        <v>589</v>
      </c>
      <c r="F32" s="67" t="s">
        <v>618</v>
      </c>
      <c r="G32" s="66">
        <v>55</v>
      </c>
      <c r="H32" s="64" t="s">
        <v>528</v>
      </c>
      <c r="I32" s="10">
        <v>830</v>
      </c>
      <c r="J32" s="66">
        <v>71136000000</v>
      </c>
      <c r="K32" s="61" t="s">
        <v>203</v>
      </c>
      <c r="L32" s="143">
        <f>1197040*0+815000</f>
        <v>815000</v>
      </c>
      <c r="M32" s="138" t="s">
        <v>463</v>
      </c>
      <c r="N32" s="64" t="s">
        <v>144</v>
      </c>
      <c r="O32" s="64" t="s">
        <v>26</v>
      </c>
      <c r="P32" s="140" t="s">
        <v>27</v>
      </c>
      <c r="Q32" s="66" t="s">
        <v>23</v>
      </c>
      <c r="R32" s="66" t="s">
        <v>23</v>
      </c>
      <c r="S32" s="16" t="s">
        <v>210</v>
      </c>
    </row>
    <row r="33" spans="1:19" s="13" customFormat="1" ht="232.5" customHeight="1">
      <c r="A33" s="2">
        <v>1</v>
      </c>
      <c r="B33" s="63">
        <f t="shared" si="0"/>
        <v>7</v>
      </c>
      <c r="C33" s="68" t="s">
        <v>134</v>
      </c>
      <c r="D33" s="68" t="s">
        <v>134</v>
      </c>
      <c r="E33" s="65" t="s">
        <v>587</v>
      </c>
      <c r="F33" s="67" t="s">
        <v>205</v>
      </c>
      <c r="G33" s="66">
        <v>366</v>
      </c>
      <c r="H33" s="64" t="s">
        <v>28</v>
      </c>
      <c r="I33" s="10">
        <v>1</v>
      </c>
      <c r="J33" s="66">
        <v>71136000000</v>
      </c>
      <c r="K33" s="61" t="s">
        <v>203</v>
      </c>
      <c r="L33" s="143">
        <v>10510000</v>
      </c>
      <c r="M33" s="138" t="s">
        <v>463</v>
      </c>
      <c r="N33" s="64" t="s">
        <v>206</v>
      </c>
      <c r="O33" s="64" t="s">
        <v>26</v>
      </c>
      <c r="P33" s="140" t="s">
        <v>27</v>
      </c>
      <c r="Q33" s="66" t="s">
        <v>23</v>
      </c>
      <c r="R33" s="66" t="s">
        <v>23</v>
      </c>
      <c r="S33" s="16" t="s">
        <v>210</v>
      </c>
    </row>
    <row r="34" spans="1:19" s="13" customFormat="1" ht="72.75" customHeight="1">
      <c r="A34" s="2">
        <v>1</v>
      </c>
      <c r="B34" s="63">
        <f t="shared" si="0"/>
        <v>8</v>
      </c>
      <c r="C34" s="66" t="s">
        <v>207</v>
      </c>
      <c r="D34" s="66" t="s">
        <v>208</v>
      </c>
      <c r="E34" s="67" t="s">
        <v>586</v>
      </c>
      <c r="F34" s="67" t="s">
        <v>198</v>
      </c>
      <c r="G34" s="66">
        <v>796</v>
      </c>
      <c r="H34" s="64" t="s">
        <v>209</v>
      </c>
      <c r="I34" s="10">
        <v>52</v>
      </c>
      <c r="J34" s="66">
        <v>71136000000</v>
      </c>
      <c r="K34" s="61" t="s">
        <v>203</v>
      </c>
      <c r="L34" s="143">
        <v>200000</v>
      </c>
      <c r="M34" s="138" t="s">
        <v>463</v>
      </c>
      <c r="N34" s="64" t="s">
        <v>80</v>
      </c>
      <c r="O34" s="64" t="s">
        <v>26</v>
      </c>
      <c r="P34" s="140" t="s">
        <v>27</v>
      </c>
      <c r="Q34" s="66" t="s">
        <v>23</v>
      </c>
      <c r="R34" s="66" t="s">
        <v>23</v>
      </c>
      <c r="S34" s="16" t="s">
        <v>210</v>
      </c>
    </row>
    <row r="35" spans="1:19" s="13" customFormat="1" ht="69.75" customHeight="1">
      <c r="A35" s="2">
        <v>1</v>
      </c>
      <c r="B35" s="63">
        <f t="shared" si="0"/>
        <v>9</v>
      </c>
      <c r="C35" s="68" t="s">
        <v>119</v>
      </c>
      <c r="D35" s="68" t="s">
        <v>119</v>
      </c>
      <c r="E35" s="67" t="s">
        <v>585</v>
      </c>
      <c r="F35" s="67" t="s">
        <v>615</v>
      </c>
      <c r="G35" s="69">
        <v>796</v>
      </c>
      <c r="H35" s="69" t="s">
        <v>25</v>
      </c>
      <c r="I35" s="10">
        <v>10</v>
      </c>
      <c r="J35" s="66">
        <v>71136000000</v>
      </c>
      <c r="K35" s="61" t="s">
        <v>203</v>
      </c>
      <c r="L35" s="143">
        <v>300000</v>
      </c>
      <c r="M35" s="138" t="s">
        <v>463</v>
      </c>
      <c r="N35" s="64" t="s">
        <v>80</v>
      </c>
      <c r="O35" s="64" t="s">
        <v>26</v>
      </c>
      <c r="P35" s="140" t="s">
        <v>27</v>
      </c>
      <c r="Q35" s="66" t="s">
        <v>23</v>
      </c>
      <c r="R35" s="66" t="s">
        <v>23</v>
      </c>
      <c r="S35" s="16" t="s">
        <v>210</v>
      </c>
    </row>
    <row r="36" spans="1:19" ht="239.25" customHeight="1">
      <c r="A36" s="2">
        <v>1</v>
      </c>
      <c r="B36" s="63">
        <f t="shared" si="0"/>
        <v>10</v>
      </c>
      <c r="C36" s="64" t="s">
        <v>43</v>
      </c>
      <c r="D36" s="64" t="s">
        <v>237</v>
      </c>
      <c r="E36" s="65" t="s">
        <v>238</v>
      </c>
      <c r="F36" s="65" t="s">
        <v>492</v>
      </c>
      <c r="G36" s="69">
        <v>796</v>
      </c>
      <c r="H36" s="69" t="s">
        <v>25</v>
      </c>
      <c r="I36" s="5">
        <v>10262</v>
      </c>
      <c r="J36" s="66">
        <v>71136000000</v>
      </c>
      <c r="K36" s="177" t="s">
        <v>416</v>
      </c>
      <c r="L36" s="141">
        <f>ROUND(400000/1.2,)+667+38000</f>
        <v>372000</v>
      </c>
      <c r="M36" s="138" t="s">
        <v>463</v>
      </c>
      <c r="N36" s="144" t="s">
        <v>56</v>
      </c>
      <c r="O36" s="64" t="s">
        <v>26</v>
      </c>
      <c r="P36" s="140" t="s">
        <v>27</v>
      </c>
      <c r="Q36" s="66" t="s">
        <v>23</v>
      </c>
      <c r="R36" s="66" t="s">
        <v>23</v>
      </c>
      <c r="S36" s="17" t="s">
        <v>240</v>
      </c>
    </row>
    <row r="37" spans="1:19" ht="297.75" customHeight="1">
      <c r="A37" s="2">
        <v>1</v>
      </c>
      <c r="B37" s="63">
        <f t="shared" si="0"/>
        <v>11</v>
      </c>
      <c r="C37" s="64" t="s">
        <v>49</v>
      </c>
      <c r="D37" s="64" t="s">
        <v>189</v>
      </c>
      <c r="E37" s="65" t="s">
        <v>241</v>
      </c>
      <c r="F37" s="65" t="s">
        <v>242</v>
      </c>
      <c r="G37" s="64">
        <v>879</v>
      </c>
      <c r="H37" s="64" t="s">
        <v>55</v>
      </c>
      <c r="I37" s="5">
        <v>5</v>
      </c>
      <c r="J37" s="64" t="s">
        <v>243</v>
      </c>
      <c r="K37" s="177" t="s">
        <v>244</v>
      </c>
      <c r="L37" s="141">
        <f>785000+235000+280000</f>
        <v>1300000</v>
      </c>
      <c r="M37" s="138" t="s">
        <v>463</v>
      </c>
      <c r="N37" s="80" t="s">
        <v>48</v>
      </c>
      <c r="O37" s="64" t="s">
        <v>26</v>
      </c>
      <c r="P37" s="140" t="s">
        <v>27</v>
      </c>
      <c r="Q37" s="66" t="s">
        <v>23</v>
      </c>
      <c r="R37" s="66" t="s">
        <v>23</v>
      </c>
      <c r="S37" s="17" t="s">
        <v>240</v>
      </c>
    </row>
    <row r="38" spans="1:19" ht="87.75" customHeight="1">
      <c r="A38" s="2">
        <v>1</v>
      </c>
      <c r="B38" s="63">
        <f t="shared" si="0"/>
        <v>12</v>
      </c>
      <c r="C38" s="64" t="s">
        <v>38</v>
      </c>
      <c r="D38" s="64" t="s">
        <v>54</v>
      </c>
      <c r="E38" s="65" t="s">
        <v>584</v>
      </c>
      <c r="F38" s="65" t="s">
        <v>328</v>
      </c>
      <c r="G38" s="64">
        <v>879</v>
      </c>
      <c r="H38" s="64" t="s">
        <v>133</v>
      </c>
      <c r="I38" s="64">
        <v>1</v>
      </c>
      <c r="J38" s="64">
        <v>71136000000</v>
      </c>
      <c r="K38" s="61" t="s">
        <v>203</v>
      </c>
      <c r="L38" s="145">
        <f>2100000/1.2</f>
        <v>1750000</v>
      </c>
      <c r="M38" s="138" t="s">
        <v>463</v>
      </c>
      <c r="N38" s="80" t="s">
        <v>47</v>
      </c>
      <c r="O38" s="64" t="s">
        <v>26</v>
      </c>
      <c r="P38" s="140" t="s">
        <v>27</v>
      </c>
      <c r="Q38" s="66" t="s">
        <v>23</v>
      </c>
      <c r="R38" s="66" t="s">
        <v>23</v>
      </c>
      <c r="S38" s="14" t="s">
        <v>458</v>
      </c>
    </row>
    <row r="39" spans="1:19" s="28" customFormat="1" ht="122.25" customHeight="1">
      <c r="A39" s="2">
        <v>1</v>
      </c>
      <c r="B39" s="63">
        <f t="shared" si="0"/>
        <v>13</v>
      </c>
      <c r="C39" s="69" t="s">
        <v>49</v>
      </c>
      <c r="D39" s="69" t="s">
        <v>49</v>
      </c>
      <c r="E39" s="70" t="s">
        <v>493</v>
      </c>
      <c r="F39" s="70" t="s">
        <v>386</v>
      </c>
      <c r="G39" s="64">
        <v>879</v>
      </c>
      <c r="H39" s="64" t="s">
        <v>133</v>
      </c>
      <c r="I39" s="64">
        <v>1</v>
      </c>
      <c r="J39" s="64">
        <v>71136000000</v>
      </c>
      <c r="K39" s="61" t="s">
        <v>203</v>
      </c>
      <c r="L39" s="141">
        <f>500000/1.2</f>
        <v>416666.6666666667</v>
      </c>
      <c r="M39" s="138" t="s">
        <v>463</v>
      </c>
      <c r="N39" s="64" t="s">
        <v>74</v>
      </c>
      <c r="O39" s="140" t="s">
        <v>329</v>
      </c>
      <c r="P39" s="140" t="s">
        <v>27</v>
      </c>
      <c r="Q39" s="66" t="s">
        <v>23</v>
      </c>
      <c r="R39" s="66" t="s">
        <v>23</v>
      </c>
      <c r="S39" s="14" t="s">
        <v>330</v>
      </c>
    </row>
    <row r="40" spans="1:19" ht="113.25" customHeight="1">
      <c r="A40" s="2">
        <v>1</v>
      </c>
      <c r="B40" s="63">
        <f t="shared" si="0"/>
        <v>14</v>
      </c>
      <c r="C40" s="69" t="s">
        <v>49</v>
      </c>
      <c r="D40" s="69" t="s">
        <v>49</v>
      </c>
      <c r="E40" s="70" t="s">
        <v>588</v>
      </c>
      <c r="F40" s="70" t="s">
        <v>386</v>
      </c>
      <c r="G40" s="64">
        <v>879</v>
      </c>
      <c r="H40" s="64" t="s">
        <v>133</v>
      </c>
      <c r="I40" s="64">
        <v>1</v>
      </c>
      <c r="J40" s="64">
        <v>71136000000</v>
      </c>
      <c r="K40" s="61" t="s">
        <v>203</v>
      </c>
      <c r="L40" s="141">
        <f>300000/1.2</f>
        <v>250000</v>
      </c>
      <c r="M40" s="138" t="s">
        <v>463</v>
      </c>
      <c r="N40" s="64" t="s">
        <v>74</v>
      </c>
      <c r="O40" s="140" t="s">
        <v>329</v>
      </c>
      <c r="P40" s="140" t="s">
        <v>27</v>
      </c>
      <c r="Q40" s="66" t="s">
        <v>23</v>
      </c>
      <c r="R40" s="66" t="s">
        <v>23</v>
      </c>
      <c r="S40" s="14" t="s">
        <v>330</v>
      </c>
    </row>
    <row r="41" spans="1:19" ht="134.25" customHeight="1">
      <c r="A41" s="2">
        <v>1</v>
      </c>
      <c r="B41" s="63">
        <f t="shared" si="0"/>
        <v>15</v>
      </c>
      <c r="C41" s="64" t="s">
        <v>38</v>
      </c>
      <c r="D41" s="64" t="s">
        <v>54</v>
      </c>
      <c r="E41" s="65" t="s">
        <v>494</v>
      </c>
      <c r="F41" s="65" t="s">
        <v>331</v>
      </c>
      <c r="G41" s="64">
        <v>879</v>
      </c>
      <c r="H41" s="64" t="s">
        <v>133</v>
      </c>
      <c r="I41" s="64">
        <v>1</v>
      </c>
      <c r="J41" s="64">
        <v>71136000000</v>
      </c>
      <c r="K41" s="61" t="s">
        <v>203</v>
      </c>
      <c r="L41" s="141">
        <f>2000000/1.2</f>
        <v>1666666.6666666667</v>
      </c>
      <c r="M41" s="138" t="s">
        <v>463</v>
      </c>
      <c r="N41" s="144" t="s">
        <v>56</v>
      </c>
      <c r="O41" s="64" t="s">
        <v>26</v>
      </c>
      <c r="P41" s="140" t="s">
        <v>27</v>
      </c>
      <c r="Q41" s="66" t="s">
        <v>23</v>
      </c>
      <c r="R41" s="66" t="s">
        <v>23</v>
      </c>
      <c r="S41" s="14" t="s">
        <v>330</v>
      </c>
    </row>
    <row r="42" spans="1:19" s="28" customFormat="1" ht="87.75" customHeight="1">
      <c r="A42" s="2">
        <v>1</v>
      </c>
      <c r="B42" s="63">
        <f t="shared" si="0"/>
        <v>16</v>
      </c>
      <c r="C42" s="64" t="s">
        <v>38</v>
      </c>
      <c r="D42" s="64" t="s">
        <v>54</v>
      </c>
      <c r="E42" s="70" t="s">
        <v>495</v>
      </c>
      <c r="F42" s="65" t="s">
        <v>332</v>
      </c>
      <c r="G42" s="64">
        <v>879</v>
      </c>
      <c r="H42" s="64" t="s">
        <v>133</v>
      </c>
      <c r="I42" s="64">
        <v>1</v>
      </c>
      <c r="J42" s="64">
        <v>71136000000</v>
      </c>
      <c r="K42" s="61" t="s">
        <v>203</v>
      </c>
      <c r="L42" s="141">
        <f>17543420/1.2*0+ROUND(14000000/1.2,)+333</f>
        <v>11667000</v>
      </c>
      <c r="M42" s="138" t="s">
        <v>463</v>
      </c>
      <c r="N42" s="144" t="s">
        <v>56</v>
      </c>
      <c r="O42" s="64" t="s">
        <v>26</v>
      </c>
      <c r="P42" s="140" t="s">
        <v>27</v>
      </c>
      <c r="Q42" s="66" t="s">
        <v>23</v>
      </c>
      <c r="R42" s="66" t="s">
        <v>23</v>
      </c>
      <c r="S42" s="15" t="s">
        <v>330</v>
      </c>
    </row>
    <row r="43" spans="1:19" s="12" customFormat="1" ht="66" customHeight="1">
      <c r="A43" s="2">
        <v>1</v>
      </c>
      <c r="B43" s="63">
        <f t="shared" si="0"/>
        <v>17</v>
      </c>
      <c r="C43" s="64" t="s">
        <v>340</v>
      </c>
      <c r="D43" s="64" t="s">
        <v>340</v>
      </c>
      <c r="E43" s="65" t="s">
        <v>593</v>
      </c>
      <c r="F43" s="70" t="s">
        <v>477</v>
      </c>
      <c r="G43" s="64">
        <v>366</v>
      </c>
      <c r="H43" s="64" t="s">
        <v>28</v>
      </c>
      <c r="I43" s="29">
        <v>1</v>
      </c>
      <c r="J43" s="66">
        <v>71136000000</v>
      </c>
      <c r="K43" s="61" t="s">
        <v>203</v>
      </c>
      <c r="L43" s="142">
        <f>3000000/1.2</f>
        <v>2500000</v>
      </c>
      <c r="M43" s="138" t="s">
        <v>463</v>
      </c>
      <c r="N43" s="144" t="s">
        <v>56</v>
      </c>
      <c r="O43" s="64" t="s">
        <v>26</v>
      </c>
      <c r="P43" s="140" t="s">
        <v>27</v>
      </c>
      <c r="Q43" s="66" t="s">
        <v>23</v>
      </c>
      <c r="R43" s="66" t="s">
        <v>23</v>
      </c>
      <c r="S43" s="14" t="s">
        <v>342</v>
      </c>
    </row>
    <row r="44" spans="1:19" s="12" customFormat="1" ht="97.5" customHeight="1">
      <c r="A44" s="2">
        <v>1</v>
      </c>
      <c r="B44" s="63">
        <f t="shared" si="0"/>
        <v>18</v>
      </c>
      <c r="C44" s="64" t="s">
        <v>71</v>
      </c>
      <c r="D44" s="64" t="s">
        <v>343</v>
      </c>
      <c r="E44" s="70" t="s">
        <v>344</v>
      </c>
      <c r="F44" s="70" t="s">
        <v>613</v>
      </c>
      <c r="G44" s="69">
        <v>796</v>
      </c>
      <c r="H44" s="69" t="s">
        <v>25</v>
      </c>
      <c r="I44" s="5">
        <v>2</v>
      </c>
      <c r="J44" s="66">
        <v>71136000000</v>
      </c>
      <c r="K44" s="61" t="s">
        <v>203</v>
      </c>
      <c r="L44" s="146">
        <f>220000/1.2</f>
        <v>183333.33333333334</v>
      </c>
      <c r="M44" s="66" t="s">
        <v>464</v>
      </c>
      <c r="N44" s="144" t="s">
        <v>56</v>
      </c>
      <c r="O44" s="64" t="s">
        <v>26</v>
      </c>
      <c r="P44" s="140" t="s">
        <v>27</v>
      </c>
      <c r="Q44" s="66" t="s">
        <v>23</v>
      </c>
      <c r="R44" s="66" t="s">
        <v>23</v>
      </c>
      <c r="S44" s="14" t="s">
        <v>342</v>
      </c>
    </row>
    <row r="45" spans="1:19" s="12" customFormat="1" ht="75" customHeight="1">
      <c r="A45" s="2">
        <v>1</v>
      </c>
      <c r="B45" s="63">
        <f t="shared" si="0"/>
        <v>19</v>
      </c>
      <c r="C45" s="64" t="s">
        <v>71</v>
      </c>
      <c r="D45" s="64" t="s">
        <v>343</v>
      </c>
      <c r="E45" s="70" t="s">
        <v>345</v>
      </c>
      <c r="F45" s="70" t="s">
        <v>477</v>
      </c>
      <c r="G45" s="69">
        <v>796</v>
      </c>
      <c r="H45" s="69" t="s">
        <v>25</v>
      </c>
      <c r="I45" s="5">
        <v>2</v>
      </c>
      <c r="J45" s="66">
        <v>71136000000</v>
      </c>
      <c r="K45" s="61" t="s">
        <v>203</v>
      </c>
      <c r="L45" s="146">
        <f>200000/1.2</f>
        <v>166666.6666666667</v>
      </c>
      <c r="M45" s="66" t="s">
        <v>464</v>
      </c>
      <c r="N45" s="144" t="s">
        <v>56</v>
      </c>
      <c r="O45" s="64" t="s">
        <v>26</v>
      </c>
      <c r="P45" s="140" t="s">
        <v>27</v>
      </c>
      <c r="Q45" s="66" t="s">
        <v>23</v>
      </c>
      <c r="R45" s="66" t="s">
        <v>23</v>
      </c>
      <c r="S45" s="14" t="s">
        <v>342</v>
      </c>
    </row>
    <row r="46" spans="1:19" s="12" customFormat="1" ht="72" customHeight="1">
      <c r="A46" s="2">
        <v>1</v>
      </c>
      <c r="B46" s="63">
        <f t="shared" si="0"/>
        <v>20</v>
      </c>
      <c r="C46" s="64" t="s">
        <v>71</v>
      </c>
      <c r="D46" s="64" t="s">
        <v>343</v>
      </c>
      <c r="E46" s="70" t="s">
        <v>346</v>
      </c>
      <c r="F46" s="70" t="s">
        <v>477</v>
      </c>
      <c r="G46" s="69">
        <v>796</v>
      </c>
      <c r="H46" s="69" t="s">
        <v>25</v>
      </c>
      <c r="I46" s="5">
        <v>2</v>
      </c>
      <c r="J46" s="66">
        <v>71136000000</v>
      </c>
      <c r="K46" s="61" t="s">
        <v>203</v>
      </c>
      <c r="L46" s="146">
        <f>240000/1.2</f>
        <v>200000</v>
      </c>
      <c r="M46" s="66" t="s">
        <v>464</v>
      </c>
      <c r="N46" s="144" t="s">
        <v>56</v>
      </c>
      <c r="O46" s="64" t="s">
        <v>26</v>
      </c>
      <c r="P46" s="140" t="s">
        <v>27</v>
      </c>
      <c r="Q46" s="66" t="s">
        <v>23</v>
      </c>
      <c r="R46" s="66" t="s">
        <v>23</v>
      </c>
      <c r="S46" s="14" t="s">
        <v>342</v>
      </c>
    </row>
    <row r="47" spans="1:19" s="12" customFormat="1" ht="125.25" customHeight="1">
      <c r="A47" s="2">
        <v>1</v>
      </c>
      <c r="B47" s="63">
        <f t="shared" si="0"/>
        <v>21</v>
      </c>
      <c r="C47" s="66" t="s">
        <v>105</v>
      </c>
      <c r="D47" s="66" t="s">
        <v>106</v>
      </c>
      <c r="E47" s="65" t="s">
        <v>699</v>
      </c>
      <c r="F47" s="65" t="s">
        <v>614</v>
      </c>
      <c r="G47" s="64">
        <v>796</v>
      </c>
      <c r="H47" s="64" t="s">
        <v>25</v>
      </c>
      <c r="I47" s="5">
        <v>13</v>
      </c>
      <c r="J47" s="64">
        <v>71136000000</v>
      </c>
      <c r="K47" s="61" t="s">
        <v>203</v>
      </c>
      <c r="L47" s="141">
        <f>ROUND((2535000)/1.2,-1)</f>
        <v>2112500</v>
      </c>
      <c r="M47" s="66" t="s">
        <v>464</v>
      </c>
      <c r="N47" s="64" t="s">
        <v>80</v>
      </c>
      <c r="O47" s="64" t="s">
        <v>26</v>
      </c>
      <c r="P47" s="140" t="s">
        <v>27</v>
      </c>
      <c r="Q47" s="66" t="s">
        <v>23</v>
      </c>
      <c r="R47" s="66" t="s">
        <v>23</v>
      </c>
      <c r="S47" s="14" t="s">
        <v>274</v>
      </c>
    </row>
    <row r="48" spans="1:19" s="12" customFormat="1" ht="163.5" customHeight="1">
      <c r="A48" s="2">
        <v>1</v>
      </c>
      <c r="B48" s="63">
        <f t="shared" si="0"/>
        <v>22</v>
      </c>
      <c r="C48" s="67" t="s">
        <v>51</v>
      </c>
      <c r="D48" s="67" t="s">
        <v>125</v>
      </c>
      <c r="E48" s="65" t="s">
        <v>594</v>
      </c>
      <c r="F48" s="65" t="s">
        <v>383</v>
      </c>
      <c r="G48" s="65">
        <v>796</v>
      </c>
      <c r="H48" s="66" t="s">
        <v>25</v>
      </c>
      <c r="I48" s="10">
        <v>1</v>
      </c>
      <c r="J48" s="66">
        <v>71136000000</v>
      </c>
      <c r="K48" s="61" t="s">
        <v>203</v>
      </c>
      <c r="L48" s="141">
        <f>ROUND(1600000/1.2,-1)+70</f>
        <v>1333400</v>
      </c>
      <c r="M48" s="66" t="s">
        <v>464</v>
      </c>
      <c r="N48" s="80" t="s">
        <v>48</v>
      </c>
      <c r="O48" s="64" t="s">
        <v>26</v>
      </c>
      <c r="P48" s="140" t="s">
        <v>27</v>
      </c>
      <c r="Q48" s="66" t="s">
        <v>23</v>
      </c>
      <c r="R48" s="66" t="s">
        <v>23</v>
      </c>
      <c r="S48" s="18" t="s">
        <v>259</v>
      </c>
    </row>
    <row r="49" spans="1:19" s="12" customFormat="1" ht="83.25" customHeight="1">
      <c r="A49" s="2">
        <v>1</v>
      </c>
      <c r="B49" s="63">
        <f t="shared" si="0"/>
        <v>23</v>
      </c>
      <c r="C49" s="64" t="s">
        <v>361</v>
      </c>
      <c r="D49" s="64" t="s">
        <v>362</v>
      </c>
      <c r="E49" s="65" t="s">
        <v>595</v>
      </c>
      <c r="F49" s="65" t="s">
        <v>417</v>
      </c>
      <c r="G49" s="64">
        <v>366</v>
      </c>
      <c r="H49" s="64" t="s">
        <v>28</v>
      </c>
      <c r="I49" s="5">
        <v>3</v>
      </c>
      <c r="J49" s="66">
        <v>71136000000</v>
      </c>
      <c r="K49" s="61" t="s">
        <v>203</v>
      </c>
      <c r="L49" s="141">
        <v>49895544.24</v>
      </c>
      <c r="M49" s="66" t="s">
        <v>464</v>
      </c>
      <c r="N49" s="64" t="s">
        <v>363</v>
      </c>
      <c r="O49" s="64" t="s">
        <v>748</v>
      </c>
      <c r="P49" s="140" t="s">
        <v>27</v>
      </c>
      <c r="Q49" s="66" t="s">
        <v>23</v>
      </c>
      <c r="R49" s="66" t="s">
        <v>23</v>
      </c>
      <c r="S49" s="18" t="s">
        <v>259</v>
      </c>
    </row>
    <row r="50" spans="1:19" s="12" customFormat="1" ht="147" customHeight="1">
      <c r="A50" s="2">
        <v>1</v>
      </c>
      <c r="B50" s="63">
        <f t="shared" si="0"/>
        <v>24</v>
      </c>
      <c r="C50" s="66" t="s">
        <v>51</v>
      </c>
      <c r="D50" s="66" t="s">
        <v>257</v>
      </c>
      <c r="E50" s="65" t="s">
        <v>700</v>
      </c>
      <c r="F50" s="65" t="s">
        <v>460</v>
      </c>
      <c r="G50" s="64">
        <v>796</v>
      </c>
      <c r="H50" s="64" t="s">
        <v>25</v>
      </c>
      <c r="I50" s="27" t="s">
        <v>390</v>
      </c>
      <c r="J50" s="118" t="s">
        <v>364</v>
      </c>
      <c r="K50" s="5" t="s">
        <v>388</v>
      </c>
      <c r="L50" s="141">
        <v>3690000</v>
      </c>
      <c r="M50" s="66" t="s">
        <v>464</v>
      </c>
      <c r="N50" s="80" t="s">
        <v>48</v>
      </c>
      <c r="O50" s="64" t="s">
        <v>26</v>
      </c>
      <c r="P50" s="140" t="s">
        <v>27</v>
      </c>
      <c r="Q50" s="66" t="s">
        <v>23</v>
      </c>
      <c r="R50" s="66" t="s">
        <v>23</v>
      </c>
      <c r="S50" s="18" t="s">
        <v>259</v>
      </c>
    </row>
    <row r="51" spans="1:19" s="12" customFormat="1" ht="66.75" customHeight="1">
      <c r="A51" s="2">
        <v>1</v>
      </c>
      <c r="B51" s="63">
        <f t="shared" si="0"/>
        <v>25</v>
      </c>
      <c r="C51" s="66" t="s">
        <v>141</v>
      </c>
      <c r="D51" s="66" t="s">
        <v>366</v>
      </c>
      <c r="E51" s="71" t="s">
        <v>596</v>
      </c>
      <c r="F51" s="70" t="s">
        <v>367</v>
      </c>
      <c r="G51" s="69">
        <v>796</v>
      </c>
      <c r="H51" s="69" t="s">
        <v>25</v>
      </c>
      <c r="I51" s="26">
        <v>10</v>
      </c>
      <c r="J51" s="69">
        <v>71136000000</v>
      </c>
      <c r="K51" s="61" t="s">
        <v>203</v>
      </c>
      <c r="L51" s="147">
        <f>150000/1.2</f>
        <v>125000</v>
      </c>
      <c r="M51" s="66" t="s">
        <v>464</v>
      </c>
      <c r="N51" s="64" t="s">
        <v>80</v>
      </c>
      <c r="O51" s="64" t="s">
        <v>26</v>
      </c>
      <c r="P51" s="140" t="s">
        <v>27</v>
      </c>
      <c r="Q51" s="66" t="s">
        <v>23</v>
      </c>
      <c r="R51" s="66" t="s">
        <v>23</v>
      </c>
      <c r="S51" s="23" t="s">
        <v>368</v>
      </c>
    </row>
    <row r="52" spans="1:19" s="12" customFormat="1" ht="81">
      <c r="A52" s="2">
        <v>1</v>
      </c>
      <c r="B52" s="63">
        <f t="shared" si="0"/>
        <v>26</v>
      </c>
      <c r="C52" s="66" t="s">
        <v>141</v>
      </c>
      <c r="D52" s="66" t="s">
        <v>272</v>
      </c>
      <c r="E52" s="71" t="s">
        <v>701</v>
      </c>
      <c r="F52" s="70" t="s">
        <v>367</v>
      </c>
      <c r="G52" s="69">
        <v>796</v>
      </c>
      <c r="H52" s="69" t="s">
        <v>25</v>
      </c>
      <c r="I52" s="26">
        <v>1</v>
      </c>
      <c r="J52" s="69">
        <v>71136000000</v>
      </c>
      <c r="K52" s="61" t="s">
        <v>203</v>
      </c>
      <c r="L52" s="147">
        <f>ROUND(355000/1.2,-1)+70</f>
        <v>295900</v>
      </c>
      <c r="M52" s="66" t="s">
        <v>464</v>
      </c>
      <c r="N52" s="80" t="s">
        <v>48</v>
      </c>
      <c r="O52" s="64" t="s">
        <v>26</v>
      </c>
      <c r="P52" s="140" t="s">
        <v>27</v>
      </c>
      <c r="Q52" s="66" t="s">
        <v>23</v>
      </c>
      <c r="R52" s="66" t="s">
        <v>23</v>
      </c>
      <c r="S52" s="23" t="s">
        <v>368</v>
      </c>
    </row>
    <row r="53" spans="1:19" s="12" customFormat="1" ht="50.25" customHeight="1">
      <c r="A53" s="2">
        <v>1</v>
      </c>
      <c r="B53" s="63">
        <f t="shared" si="0"/>
        <v>27</v>
      </c>
      <c r="C53" s="66" t="s">
        <v>141</v>
      </c>
      <c r="D53" s="66" t="s">
        <v>272</v>
      </c>
      <c r="E53" s="71" t="s">
        <v>702</v>
      </c>
      <c r="F53" s="70" t="s">
        <v>367</v>
      </c>
      <c r="G53" s="69">
        <v>796</v>
      </c>
      <c r="H53" s="69" t="s">
        <v>25</v>
      </c>
      <c r="I53" s="26">
        <v>1</v>
      </c>
      <c r="J53" s="69">
        <v>71136000000</v>
      </c>
      <c r="K53" s="61" t="s">
        <v>203</v>
      </c>
      <c r="L53" s="147">
        <f>ROUND(1390000/1.2,-1)+70</f>
        <v>1158400</v>
      </c>
      <c r="M53" s="66" t="s">
        <v>464</v>
      </c>
      <c r="N53" s="80" t="s">
        <v>48</v>
      </c>
      <c r="O53" s="64" t="s">
        <v>26</v>
      </c>
      <c r="P53" s="140" t="s">
        <v>27</v>
      </c>
      <c r="Q53" s="66" t="s">
        <v>23</v>
      </c>
      <c r="R53" s="66" t="s">
        <v>23</v>
      </c>
      <c r="S53" s="23" t="s">
        <v>368</v>
      </c>
    </row>
    <row r="54" spans="1:19" s="12" customFormat="1" ht="145.5" customHeight="1">
      <c r="A54" s="2">
        <v>1</v>
      </c>
      <c r="B54" s="63">
        <f t="shared" si="0"/>
        <v>28</v>
      </c>
      <c r="C54" s="66" t="s">
        <v>207</v>
      </c>
      <c r="D54" s="66" t="s">
        <v>260</v>
      </c>
      <c r="E54" s="65" t="s">
        <v>703</v>
      </c>
      <c r="F54" s="65" t="s">
        <v>384</v>
      </c>
      <c r="G54" s="64">
        <v>796</v>
      </c>
      <c r="H54" s="64" t="s">
        <v>25</v>
      </c>
      <c r="I54" s="5">
        <v>33</v>
      </c>
      <c r="J54" s="118" t="s">
        <v>364</v>
      </c>
      <c r="K54" s="5" t="s">
        <v>388</v>
      </c>
      <c r="L54" s="141">
        <v>963340</v>
      </c>
      <c r="M54" s="66" t="s">
        <v>464</v>
      </c>
      <c r="N54" s="80" t="s">
        <v>48</v>
      </c>
      <c r="O54" s="64" t="s">
        <v>26</v>
      </c>
      <c r="P54" s="140" t="s">
        <v>27</v>
      </c>
      <c r="Q54" s="66" t="s">
        <v>23</v>
      </c>
      <c r="R54" s="66" t="s">
        <v>23</v>
      </c>
      <c r="S54" s="18" t="s">
        <v>259</v>
      </c>
    </row>
    <row r="55" spans="1:19" s="12" customFormat="1" ht="75.75" customHeight="1">
      <c r="A55" s="2">
        <v>1</v>
      </c>
      <c r="B55" s="63">
        <f t="shared" si="0"/>
        <v>29</v>
      </c>
      <c r="C55" s="64" t="s">
        <v>71</v>
      </c>
      <c r="D55" s="64" t="s">
        <v>347</v>
      </c>
      <c r="E55" s="70" t="s">
        <v>738</v>
      </c>
      <c r="F55" s="70" t="s">
        <v>341</v>
      </c>
      <c r="G55" s="69">
        <v>796</v>
      </c>
      <c r="H55" s="69" t="s">
        <v>25</v>
      </c>
      <c r="I55" s="5">
        <v>4</v>
      </c>
      <c r="J55" s="66">
        <v>71136000000</v>
      </c>
      <c r="K55" s="61" t="s">
        <v>203</v>
      </c>
      <c r="L55" s="146">
        <f>507000/1.2</f>
        <v>422500</v>
      </c>
      <c r="M55" s="66" t="s">
        <v>464</v>
      </c>
      <c r="N55" s="144" t="s">
        <v>56</v>
      </c>
      <c r="O55" s="64" t="s">
        <v>26</v>
      </c>
      <c r="P55" s="140" t="s">
        <v>27</v>
      </c>
      <c r="Q55" s="66" t="s">
        <v>23</v>
      </c>
      <c r="R55" s="66" t="s">
        <v>23</v>
      </c>
      <c r="S55" s="14" t="s">
        <v>342</v>
      </c>
    </row>
    <row r="56" spans="1:19" s="28" customFormat="1" ht="99.75" customHeight="1">
      <c r="A56" s="2">
        <v>1</v>
      </c>
      <c r="B56" s="63">
        <f t="shared" si="0"/>
        <v>30</v>
      </c>
      <c r="C56" s="64" t="s">
        <v>38</v>
      </c>
      <c r="D56" s="64" t="s">
        <v>54</v>
      </c>
      <c r="E56" s="72" t="s">
        <v>739</v>
      </c>
      <c r="F56" s="65" t="s">
        <v>333</v>
      </c>
      <c r="G56" s="64">
        <v>879</v>
      </c>
      <c r="H56" s="64" t="s">
        <v>133</v>
      </c>
      <c r="I56" s="64">
        <v>1</v>
      </c>
      <c r="J56" s="64">
        <v>71136000000</v>
      </c>
      <c r="K56" s="61" t="s">
        <v>203</v>
      </c>
      <c r="L56" s="141">
        <f>1000000/1.2</f>
        <v>833333.3333333334</v>
      </c>
      <c r="M56" s="66" t="s">
        <v>464</v>
      </c>
      <c r="N56" s="64" t="s">
        <v>334</v>
      </c>
      <c r="O56" s="64" t="s">
        <v>26</v>
      </c>
      <c r="P56" s="140" t="s">
        <v>27</v>
      </c>
      <c r="Q56" s="66" t="s">
        <v>23</v>
      </c>
      <c r="R56" s="66" t="s">
        <v>23</v>
      </c>
      <c r="S56" s="14" t="s">
        <v>330</v>
      </c>
    </row>
    <row r="57" spans="1:19" s="28" customFormat="1" ht="102.75" customHeight="1">
      <c r="A57" s="2">
        <v>1</v>
      </c>
      <c r="B57" s="63">
        <f t="shared" si="0"/>
        <v>31</v>
      </c>
      <c r="C57" s="64" t="s">
        <v>38</v>
      </c>
      <c r="D57" s="64" t="s">
        <v>54</v>
      </c>
      <c r="E57" s="65" t="s">
        <v>335</v>
      </c>
      <c r="F57" s="65" t="s">
        <v>333</v>
      </c>
      <c r="G57" s="64">
        <v>879</v>
      </c>
      <c r="H57" s="64" t="s">
        <v>133</v>
      </c>
      <c r="I57" s="64">
        <v>1</v>
      </c>
      <c r="J57" s="64">
        <v>71136000000</v>
      </c>
      <c r="K57" s="61" t="s">
        <v>203</v>
      </c>
      <c r="L57" s="141">
        <f>1500000/1.2</f>
        <v>1250000</v>
      </c>
      <c r="M57" s="66" t="s">
        <v>464</v>
      </c>
      <c r="N57" s="139" t="s">
        <v>336</v>
      </c>
      <c r="O57" s="64" t="s">
        <v>26</v>
      </c>
      <c r="P57" s="140" t="s">
        <v>27</v>
      </c>
      <c r="Q57" s="66" t="s">
        <v>23</v>
      </c>
      <c r="R57" s="66" t="s">
        <v>23</v>
      </c>
      <c r="S57" s="15" t="s">
        <v>330</v>
      </c>
    </row>
    <row r="58" spans="1:19" s="28" customFormat="1" ht="90" customHeight="1">
      <c r="A58" s="2">
        <v>1</v>
      </c>
      <c r="B58" s="63">
        <f t="shared" si="0"/>
        <v>32</v>
      </c>
      <c r="C58" s="64" t="s">
        <v>38</v>
      </c>
      <c r="D58" s="64" t="s">
        <v>54</v>
      </c>
      <c r="E58" s="70" t="s">
        <v>740</v>
      </c>
      <c r="F58" s="65" t="s">
        <v>332</v>
      </c>
      <c r="G58" s="64">
        <v>879</v>
      </c>
      <c r="H58" s="64" t="s">
        <v>133</v>
      </c>
      <c r="I58" s="64">
        <v>1</v>
      </c>
      <c r="J58" s="64">
        <v>71136000000</v>
      </c>
      <c r="K58" s="61" t="s">
        <v>203</v>
      </c>
      <c r="L58" s="141">
        <f>2000000/1.2</f>
        <v>1666666.6666666667</v>
      </c>
      <c r="M58" s="66" t="s">
        <v>464</v>
      </c>
      <c r="N58" s="80" t="s">
        <v>48</v>
      </c>
      <c r="O58" s="64" t="s">
        <v>26</v>
      </c>
      <c r="P58" s="140" t="s">
        <v>27</v>
      </c>
      <c r="Q58" s="66" t="s">
        <v>23</v>
      </c>
      <c r="R58" s="66" t="s">
        <v>23</v>
      </c>
      <c r="S58" s="15" t="s">
        <v>330</v>
      </c>
    </row>
    <row r="59" spans="1:19" s="28" customFormat="1" ht="101.25">
      <c r="A59" s="2">
        <v>1</v>
      </c>
      <c r="B59" s="63">
        <f t="shared" si="0"/>
        <v>33</v>
      </c>
      <c r="C59" s="64" t="s">
        <v>38</v>
      </c>
      <c r="D59" s="64" t="s">
        <v>54</v>
      </c>
      <c r="E59" s="65" t="s">
        <v>741</v>
      </c>
      <c r="F59" s="65" t="s">
        <v>337</v>
      </c>
      <c r="G59" s="64">
        <v>879</v>
      </c>
      <c r="H59" s="64" t="s">
        <v>133</v>
      </c>
      <c r="I59" s="64">
        <v>1</v>
      </c>
      <c r="J59" s="64">
        <v>71136000000</v>
      </c>
      <c r="K59" s="61" t="s">
        <v>203</v>
      </c>
      <c r="L59" s="141">
        <f>7000000/1.2</f>
        <v>5833333.333333334</v>
      </c>
      <c r="M59" s="66" t="s">
        <v>464</v>
      </c>
      <c r="N59" s="139" t="s">
        <v>336</v>
      </c>
      <c r="O59" s="64" t="s">
        <v>26</v>
      </c>
      <c r="P59" s="140" t="s">
        <v>27</v>
      </c>
      <c r="Q59" s="66" t="s">
        <v>23</v>
      </c>
      <c r="R59" s="66" t="s">
        <v>23</v>
      </c>
      <c r="S59" s="14" t="s">
        <v>330</v>
      </c>
    </row>
    <row r="60" spans="1:19" ht="114.75" customHeight="1">
      <c r="A60" s="2">
        <v>1</v>
      </c>
      <c r="B60" s="63">
        <f t="shared" si="0"/>
        <v>34</v>
      </c>
      <c r="C60" s="64" t="s">
        <v>38</v>
      </c>
      <c r="D60" s="64" t="s">
        <v>54</v>
      </c>
      <c r="E60" s="65" t="s">
        <v>705</v>
      </c>
      <c r="F60" s="65" t="s">
        <v>338</v>
      </c>
      <c r="G60" s="64">
        <v>879</v>
      </c>
      <c r="H60" s="64" t="s">
        <v>133</v>
      </c>
      <c r="I60" s="64">
        <v>1</v>
      </c>
      <c r="J60" s="64">
        <v>71178000000</v>
      </c>
      <c r="K60" s="61" t="s">
        <v>203</v>
      </c>
      <c r="L60" s="141">
        <f>1800000/1.2</f>
        <v>1500000</v>
      </c>
      <c r="M60" s="66" t="s">
        <v>464</v>
      </c>
      <c r="N60" s="139" t="s">
        <v>336</v>
      </c>
      <c r="O60" s="64" t="s">
        <v>26</v>
      </c>
      <c r="P60" s="140" t="s">
        <v>27</v>
      </c>
      <c r="Q60" s="66" t="s">
        <v>23</v>
      </c>
      <c r="R60" s="66" t="s">
        <v>23</v>
      </c>
      <c r="S60" s="14" t="s">
        <v>330</v>
      </c>
    </row>
    <row r="61" spans="1:19" ht="117.75" customHeight="1">
      <c r="A61" s="2">
        <v>1</v>
      </c>
      <c r="B61" s="63">
        <f t="shared" si="0"/>
        <v>35</v>
      </c>
      <c r="C61" s="64" t="s">
        <v>38</v>
      </c>
      <c r="D61" s="64" t="s">
        <v>54</v>
      </c>
      <c r="E61" s="70" t="s">
        <v>704</v>
      </c>
      <c r="F61" s="65" t="s">
        <v>224</v>
      </c>
      <c r="G61" s="64">
        <v>879</v>
      </c>
      <c r="H61" s="64" t="s">
        <v>133</v>
      </c>
      <c r="I61" s="64">
        <v>1</v>
      </c>
      <c r="J61" s="64">
        <v>71136000000</v>
      </c>
      <c r="K61" s="61" t="s">
        <v>203</v>
      </c>
      <c r="L61" s="141">
        <f>2100000/1.2</f>
        <v>1750000</v>
      </c>
      <c r="M61" s="66" t="s">
        <v>464</v>
      </c>
      <c r="N61" s="64" t="s">
        <v>78</v>
      </c>
      <c r="O61" s="64" t="s">
        <v>26</v>
      </c>
      <c r="P61" s="140" t="s">
        <v>27</v>
      </c>
      <c r="Q61" s="66" t="s">
        <v>23</v>
      </c>
      <c r="R61" s="66" t="s">
        <v>23</v>
      </c>
      <c r="S61" s="15" t="s">
        <v>457</v>
      </c>
    </row>
    <row r="62" spans="1:19" ht="105.75" customHeight="1">
      <c r="A62" s="2">
        <v>1</v>
      </c>
      <c r="B62" s="63">
        <f t="shared" si="0"/>
        <v>36</v>
      </c>
      <c r="C62" s="64" t="s">
        <v>38</v>
      </c>
      <c r="D62" s="64" t="s">
        <v>54</v>
      </c>
      <c r="E62" s="70" t="s">
        <v>706</v>
      </c>
      <c r="F62" s="65" t="s">
        <v>333</v>
      </c>
      <c r="G62" s="64">
        <v>879</v>
      </c>
      <c r="H62" s="64" t="s">
        <v>133</v>
      </c>
      <c r="I62" s="64">
        <v>1</v>
      </c>
      <c r="J62" s="64">
        <v>71136000000</v>
      </c>
      <c r="K62" s="61" t="s">
        <v>203</v>
      </c>
      <c r="L62" s="141">
        <f>200000/1.2</f>
        <v>166666.6666666667</v>
      </c>
      <c r="M62" s="66" t="s">
        <v>464</v>
      </c>
      <c r="N62" s="80" t="s">
        <v>48</v>
      </c>
      <c r="O62" s="64" t="s">
        <v>26</v>
      </c>
      <c r="P62" s="140" t="s">
        <v>27</v>
      </c>
      <c r="Q62" s="66" t="s">
        <v>23</v>
      </c>
      <c r="R62" s="66" t="s">
        <v>23</v>
      </c>
      <c r="S62" s="15" t="s">
        <v>457</v>
      </c>
    </row>
    <row r="63" spans="1:19" s="6" customFormat="1" ht="122.25" customHeight="1">
      <c r="A63" s="2">
        <v>1</v>
      </c>
      <c r="B63" s="63">
        <f t="shared" si="0"/>
        <v>37</v>
      </c>
      <c r="C63" s="64" t="s">
        <v>38</v>
      </c>
      <c r="D63" s="64" t="s">
        <v>54</v>
      </c>
      <c r="E63" s="73" t="s">
        <v>707</v>
      </c>
      <c r="F63" s="65" t="s">
        <v>339</v>
      </c>
      <c r="G63" s="64">
        <v>879</v>
      </c>
      <c r="H63" s="64" t="s">
        <v>133</v>
      </c>
      <c r="I63" s="64">
        <v>1</v>
      </c>
      <c r="J63" s="64">
        <v>71136000000</v>
      </c>
      <c r="K63" s="61" t="s">
        <v>203</v>
      </c>
      <c r="L63" s="141">
        <f>770000/1.2</f>
        <v>641666.6666666667</v>
      </c>
      <c r="M63" s="66" t="s">
        <v>464</v>
      </c>
      <c r="N63" s="64" t="s">
        <v>334</v>
      </c>
      <c r="O63" s="64" t="s">
        <v>26</v>
      </c>
      <c r="P63" s="140" t="s">
        <v>27</v>
      </c>
      <c r="Q63" s="66" t="s">
        <v>23</v>
      </c>
      <c r="R63" s="66" t="s">
        <v>23</v>
      </c>
      <c r="S63" s="14" t="s">
        <v>330</v>
      </c>
    </row>
    <row r="64" spans="1:19" s="13" customFormat="1" ht="66" customHeight="1">
      <c r="A64" s="2">
        <v>1</v>
      </c>
      <c r="B64" s="63">
        <f t="shared" si="0"/>
        <v>38</v>
      </c>
      <c r="C64" s="66" t="s">
        <v>49</v>
      </c>
      <c r="D64" s="66" t="s">
        <v>221</v>
      </c>
      <c r="E64" s="67" t="s">
        <v>736</v>
      </c>
      <c r="F64" s="67" t="s">
        <v>222</v>
      </c>
      <c r="G64" s="64">
        <v>879</v>
      </c>
      <c r="H64" s="64" t="s">
        <v>133</v>
      </c>
      <c r="I64" s="66">
        <v>1</v>
      </c>
      <c r="J64" s="66">
        <v>71136000000</v>
      </c>
      <c r="K64" s="61" t="s">
        <v>203</v>
      </c>
      <c r="L64" s="142">
        <f>180000/1.2</f>
        <v>150000</v>
      </c>
      <c r="M64" s="66" t="s">
        <v>464</v>
      </c>
      <c r="N64" s="144" t="s">
        <v>56</v>
      </c>
      <c r="O64" s="64" t="s">
        <v>26</v>
      </c>
      <c r="P64" s="140" t="s">
        <v>27</v>
      </c>
      <c r="Q64" s="66" t="s">
        <v>23</v>
      </c>
      <c r="R64" s="66" t="s">
        <v>23</v>
      </c>
      <c r="S64" s="16" t="s">
        <v>214</v>
      </c>
    </row>
    <row r="65" spans="1:19" s="28" customFormat="1" ht="111.75" customHeight="1">
      <c r="A65" s="2">
        <v>1</v>
      </c>
      <c r="B65" s="63">
        <f t="shared" si="0"/>
        <v>39</v>
      </c>
      <c r="C65" s="64" t="s">
        <v>38</v>
      </c>
      <c r="D65" s="64" t="s">
        <v>54</v>
      </c>
      <c r="E65" s="65" t="s">
        <v>737</v>
      </c>
      <c r="F65" s="65" t="s">
        <v>333</v>
      </c>
      <c r="G65" s="64">
        <v>879</v>
      </c>
      <c r="H65" s="64" t="s">
        <v>133</v>
      </c>
      <c r="I65" s="64">
        <v>1</v>
      </c>
      <c r="J65" s="64">
        <v>71136000000</v>
      </c>
      <c r="K65" s="61" t="s">
        <v>203</v>
      </c>
      <c r="L65" s="141">
        <f>1500000/1.2</f>
        <v>1250000</v>
      </c>
      <c r="M65" s="64" t="s">
        <v>465</v>
      </c>
      <c r="N65" s="64" t="s">
        <v>78</v>
      </c>
      <c r="O65" s="64" t="s">
        <v>26</v>
      </c>
      <c r="P65" s="140" t="s">
        <v>27</v>
      </c>
      <c r="Q65" s="66" t="s">
        <v>23</v>
      </c>
      <c r="R65" s="66" t="s">
        <v>23</v>
      </c>
      <c r="S65" s="14" t="s">
        <v>330</v>
      </c>
    </row>
    <row r="66" spans="1:19" ht="120" customHeight="1">
      <c r="A66" s="2">
        <v>1</v>
      </c>
      <c r="B66" s="63">
        <f t="shared" si="0"/>
        <v>40</v>
      </c>
      <c r="C66" s="64" t="s">
        <v>38</v>
      </c>
      <c r="D66" s="64" t="s">
        <v>54</v>
      </c>
      <c r="E66" s="70" t="s">
        <v>709</v>
      </c>
      <c r="F66" s="65" t="s">
        <v>333</v>
      </c>
      <c r="G66" s="64">
        <v>879</v>
      </c>
      <c r="H66" s="64" t="s">
        <v>133</v>
      </c>
      <c r="I66" s="64">
        <v>1</v>
      </c>
      <c r="J66" s="64">
        <v>71136000000</v>
      </c>
      <c r="K66" s="61" t="s">
        <v>203</v>
      </c>
      <c r="L66" s="141">
        <f>200000/1.2</f>
        <v>166666.6666666667</v>
      </c>
      <c r="M66" s="64" t="s">
        <v>465</v>
      </c>
      <c r="N66" s="139" t="s">
        <v>336</v>
      </c>
      <c r="O66" s="64" t="s">
        <v>26</v>
      </c>
      <c r="P66" s="140" t="s">
        <v>27</v>
      </c>
      <c r="Q66" s="66" t="s">
        <v>23</v>
      </c>
      <c r="R66" s="66" t="s">
        <v>23</v>
      </c>
      <c r="S66" s="15" t="s">
        <v>457</v>
      </c>
    </row>
    <row r="67" spans="1:19" s="13" customFormat="1" ht="115.5" customHeight="1">
      <c r="A67" s="2">
        <v>1</v>
      </c>
      <c r="B67" s="63">
        <f t="shared" si="0"/>
        <v>41</v>
      </c>
      <c r="C67" s="68" t="s">
        <v>134</v>
      </c>
      <c r="D67" s="68" t="s">
        <v>134</v>
      </c>
      <c r="E67" s="65" t="s">
        <v>708</v>
      </c>
      <c r="F67" s="67" t="s">
        <v>385</v>
      </c>
      <c r="G67" s="66">
        <v>366</v>
      </c>
      <c r="H67" s="64" t="s">
        <v>28</v>
      </c>
      <c r="I67" s="10">
        <v>1</v>
      </c>
      <c r="J67" s="66">
        <v>71136000000</v>
      </c>
      <c r="K67" s="61" t="s">
        <v>203</v>
      </c>
      <c r="L67" s="143">
        <f>1200500*0+1085000</f>
        <v>1085000</v>
      </c>
      <c r="M67" s="64" t="s">
        <v>465</v>
      </c>
      <c r="N67" s="64" t="s">
        <v>204</v>
      </c>
      <c r="O67" s="64" t="s">
        <v>26</v>
      </c>
      <c r="P67" s="140" t="s">
        <v>27</v>
      </c>
      <c r="Q67" s="66" t="s">
        <v>23</v>
      </c>
      <c r="R67" s="66" t="s">
        <v>23</v>
      </c>
      <c r="S67" s="16" t="s">
        <v>210</v>
      </c>
    </row>
    <row r="68" spans="1:19" s="13" customFormat="1" ht="147" customHeight="1">
      <c r="A68" s="2">
        <v>1</v>
      </c>
      <c r="B68" s="63">
        <f t="shared" si="0"/>
        <v>42</v>
      </c>
      <c r="C68" s="64" t="s">
        <v>43</v>
      </c>
      <c r="D68" s="64" t="s">
        <v>365</v>
      </c>
      <c r="E68" s="65" t="s">
        <v>710</v>
      </c>
      <c r="F68" s="65" t="s">
        <v>438</v>
      </c>
      <c r="G68" s="64">
        <v>796</v>
      </c>
      <c r="H68" s="66" t="s">
        <v>25</v>
      </c>
      <c r="I68" s="8" t="s">
        <v>58</v>
      </c>
      <c r="J68" s="118" t="s">
        <v>364</v>
      </c>
      <c r="K68" s="8" t="s">
        <v>388</v>
      </c>
      <c r="L68" s="141">
        <v>3699647</v>
      </c>
      <c r="M68" s="138" t="s">
        <v>463</v>
      </c>
      <c r="N68" s="64" t="s">
        <v>461</v>
      </c>
      <c r="O68" s="64" t="s">
        <v>26</v>
      </c>
      <c r="P68" s="140" t="s">
        <v>27</v>
      </c>
      <c r="Q68" s="66" t="s">
        <v>23</v>
      </c>
      <c r="R68" s="66" t="s">
        <v>23</v>
      </c>
      <c r="S68" s="18" t="s">
        <v>259</v>
      </c>
    </row>
    <row r="69" spans="1:19" s="13" customFormat="1" ht="101.25" customHeight="1">
      <c r="A69" s="2">
        <v>1</v>
      </c>
      <c r="B69" s="63">
        <f t="shared" si="0"/>
        <v>43</v>
      </c>
      <c r="C69" s="64" t="s">
        <v>359</v>
      </c>
      <c r="D69" s="64" t="s">
        <v>391</v>
      </c>
      <c r="E69" s="65" t="s">
        <v>711</v>
      </c>
      <c r="F69" s="65" t="s">
        <v>439</v>
      </c>
      <c r="G69" s="64">
        <v>796</v>
      </c>
      <c r="H69" s="64" t="s">
        <v>25</v>
      </c>
      <c r="I69" s="27">
        <v>620566</v>
      </c>
      <c r="J69" s="64">
        <v>71136000000</v>
      </c>
      <c r="K69" s="61" t="s">
        <v>203</v>
      </c>
      <c r="L69" s="137">
        <f>ROUND((645476*0+750076+131950+234000),-1)+970</f>
        <v>1117000</v>
      </c>
      <c r="M69" s="64" t="s">
        <v>465</v>
      </c>
      <c r="N69" s="139" t="s">
        <v>56</v>
      </c>
      <c r="O69" s="64" t="s">
        <v>26</v>
      </c>
      <c r="P69" s="140" t="s">
        <v>27</v>
      </c>
      <c r="Q69" s="66" t="s">
        <v>23</v>
      </c>
      <c r="R69" s="66" t="s">
        <v>23</v>
      </c>
      <c r="S69" s="18" t="s">
        <v>293</v>
      </c>
    </row>
    <row r="70" spans="1:19" s="13" customFormat="1" ht="104.25" customHeight="1">
      <c r="A70" s="2">
        <v>1</v>
      </c>
      <c r="B70" s="63">
        <f t="shared" si="0"/>
        <v>44</v>
      </c>
      <c r="C70" s="64" t="s">
        <v>359</v>
      </c>
      <c r="D70" s="64" t="s">
        <v>391</v>
      </c>
      <c r="E70" s="65" t="s">
        <v>735</v>
      </c>
      <c r="F70" s="65" t="s">
        <v>439</v>
      </c>
      <c r="G70" s="64">
        <v>796</v>
      </c>
      <c r="H70" s="64" t="s">
        <v>25</v>
      </c>
      <c r="I70" s="27">
        <v>560833</v>
      </c>
      <c r="J70" s="64">
        <v>71136000000</v>
      </c>
      <c r="K70" s="61" t="s">
        <v>203</v>
      </c>
      <c r="L70" s="137">
        <f>410000+119000+144000</f>
        <v>673000</v>
      </c>
      <c r="M70" s="64" t="s">
        <v>465</v>
      </c>
      <c r="N70" s="139" t="s">
        <v>56</v>
      </c>
      <c r="O70" s="64" t="s">
        <v>26</v>
      </c>
      <c r="P70" s="140" t="s">
        <v>27</v>
      </c>
      <c r="Q70" s="66" t="s">
        <v>23</v>
      </c>
      <c r="R70" s="66" t="s">
        <v>23</v>
      </c>
      <c r="S70" s="18" t="s">
        <v>293</v>
      </c>
    </row>
    <row r="71" spans="1:19" s="12" customFormat="1" ht="146.25" customHeight="1">
      <c r="A71" s="2">
        <v>1</v>
      </c>
      <c r="B71" s="63">
        <f t="shared" si="0"/>
        <v>45</v>
      </c>
      <c r="C71" s="74" t="s">
        <v>354</v>
      </c>
      <c r="D71" s="74" t="s">
        <v>354</v>
      </c>
      <c r="E71" s="65" t="s">
        <v>713</v>
      </c>
      <c r="F71" s="65" t="s">
        <v>619</v>
      </c>
      <c r="G71" s="64">
        <v>796</v>
      </c>
      <c r="H71" s="64" t="s">
        <v>25</v>
      </c>
      <c r="I71" s="5">
        <v>1</v>
      </c>
      <c r="J71" s="64">
        <v>71136000000</v>
      </c>
      <c r="K71" s="61" t="s">
        <v>203</v>
      </c>
      <c r="L71" s="141">
        <f>ROUND(7150000/1.2,-1)+70</f>
        <v>5958400</v>
      </c>
      <c r="M71" s="64" t="s">
        <v>465</v>
      </c>
      <c r="N71" s="139" t="s">
        <v>336</v>
      </c>
      <c r="O71" s="64" t="s">
        <v>26</v>
      </c>
      <c r="P71" s="140" t="s">
        <v>27</v>
      </c>
      <c r="Q71" s="66" t="s">
        <v>23</v>
      </c>
      <c r="R71" s="66" t="s">
        <v>23</v>
      </c>
      <c r="S71" s="14" t="s">
        <v>274</v>
      </c>
    </row>
    <row r="72" spans="1:19" s="12" customFormat="1" ht="146.25" customHeight="1">
      <c r="A72" s="2">
        <v>1</v>
      </c>
      <c r="B72" s="63">
        <f t="shared" si="0"/>
        <v>46</v>
      </c>
      <c r="C72" s="74" t="s">
        <v>354</v>
      </c>
      <c r="D72" s="74" t="s">
        <v>354</v>
      </c>
      <c r="E72" s="65" t="s">
        <v>714</v>
      </c>
      <c r="F72" s="65" t="s">
        <v>619</v>
      </c>
      <c r="G72" s="64">
        <v>796</v>
      </c>
      <c r="H72" s="64" t="s">
        <v>25</v>
      </c>
      <c r="I72" s="5">
        <v>1</v>
      </c>
      <c r="J72" s="64">
        <v>71136000000</v>
      </c>
      <c r="K72" s="61" t="s">
        <v>203</v>
      </c>
      <c r="L72" s="141">
        <f>ROUND(6850000/1.2,-1)+70</f>
        <v>5708400</v>
      </c>
      <c r="M72" s="64" t="s">
        <v>465</v>
      </c>
      <c r="N72" s="139" t="s">
        <v>336</v>
      </c>
      <c r="O72" s="64" t="s">
        <v>26</v>
      </c>
      <c r="P72" s="140" t="s">
        <v>27</v>
      </c>
      <c r="Q72" s="66" t="s">
        <v>23</v>
      </c>
      <c r="R72" s="66" t="s">
        <v>23</v>
      </c>
      <c r="S72" s="14" t="s">
        <v>274</v>
      </c>
    </row>
    <row r="73" spans="1:19" s="12" customFormat="1" ht="152.25" customHeight="1">
      <c r="A73" s="2">
        <v>1</v>
      </c>
      <c r="B73" s="63">
        <f t="shared" si="0"/>
        <v>47</v>
      </c>
      <c r="C73" s="74" t="s">
        <v>354</v>
      </c>
      <c r="D73" s="74" t="s">
        <v>354</v>
      </c>
      <c r="E73" s="65" t="s">
        <v>712</v>
      </c>
      <c r="F73" s="65" t="s">
        <v>440</v>
      </c>
      <c r="G73" s="64">
        <v>796</v>
      </c>
      <c r="H73" s="64" t="s">
        <v>25</v>
      </c>
      <c r="I73" s="5">
        <v>2</v>
      </c>
      <c r="J73" s="64">
        <v>71136000000</v>
      </c>
      <c r="K73" s="61" t="s">
        <v>203</v>
      </c>
      <c r="L73" s="141">
        <f>ROUND((4950000+5950000)/1.2,-1)+70</f>
        <v>9083400</v>
      </c>
      <c r="M73" s="64" t="s">
        <v>465</v>
      </c>
      <c r="N73" s="139" t="s">
        <v>336</v>
      </c>
      <c r="O73" s="64" t="s">
        <v>26</v>
      </c>
      <c r="P73" s="140" t="s">
        <v>27</v>
      </c>
      <c r="Q73" s="66" t="s">
        <v>23</v>
      </c>
      <c r="R73" s="66" t="s">
        <v>23</v>
      </c>
      <c r="S73" s="14" t="s">
        <v>274</v>
      </c>
    </row>
    <row r="74" spans="1:19" ht="222.75">
      <c r="A74" s="2">
        <v>1</v>
      </c>
      <c r="B74" s="63">
        <f t="shared" si="0"/>
        <v>48</v>
      </c>
      <c r="C74" s="64" t="s">
        <v>245</v>
      </c>
      <c r="D74" s="64" t="s">
        <v>246</v>
      </c>
      <c r="E74" s="65" t="s">
        <v>715</v>
      </c>
      <c r="F74" s="65" t="s">
        <v>247</v>
      </c>
      <c r="G74" s="64">
        <v>168</v>
      </c>
      <c r="H74" s="69" t="s">
        <v>60</v>
      </c>
      <c r="I74" s="31" t="s">
        <v>248</v>
      </c>
      <c r="J74" s="64" t="s">
        <v>239</v>
      </c>
      <c r="K74" s="64" t="s">
        <v>416</v>
      </c>
      <c r="L74" s="141">
        <v>69763200</v>
      </c>
      <c r="M74" s="138" t="s">
        <v>463</v>
      </c>
      <c r="N74" s="144" t="s">
        <v>56</v>
      </c>
      <c r="O74" s="64" t="s">
        <v>22</v>
      </c>
      <c r="P74" s="140" t="s">
        <v>23</v>
      </c>
      <c r="Q74" s="66" t="s">
        <v>23</v>
      </c>
      <c r="R74" s="66" t="s">
        <v>23</v>
      </c>
      <c r="S74" s="17" t="s">
        <v>240</v>
      </c>
    </row>
    <row r="75" spans="1:19" ht="235.5" customHeight="1">
      <c r="A75" s="2">
        <v>1</v>
      </c>
      <c r="B75" s="63">
        <f t="shared" si="0"/>
        <v>49</v>
      </c>
      <c r="C75" s="64" t="s">
        <v>141</v>
      </c>
      <c r="D75" s="64" t="s">
        <v>249</v>
      </c>
      <c r="E75" s="65" t="s">
        <v>716</v>
      </c>
      <c r="F75" s="65" t="s">
        <v>418</v>
      </c>
      <c r="G75" s="69">
        <v>796</v>
      </c>
      <c r="H75" s="69" t="s">
        <v>25</v>
      </c>
      <c r="I75" s="8" t="s">
        <v>250</v>
      </c>
      <c r="J75" s="64" t="s">
        <v>239</v>
      </c>
      <c r="K75" s="64" t="s">
        <v>416</v>
      </c>
      <c r="L75" s="141">
        <v>435640</v>
      </c>
      <c r="M75" s="138" t="s">
        <v>463</v>
      </c>
      <c r="N75" s="144" t="s">
        <v>56</v>
      </c>
      <c r="O75" s="64" t="s">
        <v>22</v>
      </c>
      <c r="P75" s="140" t="s">
        <v>23</v>
      </c>
      <c r="Q75" s="66" t="s">
        <v>23</v>
      </c>
      <c r="R75" s="66" t="s">
        <v>23</v>
      </c>
      <c r="S75" s="17" t="s">
        <v>240</v>
      </c>
    </row>
    <row r="76" spans="1:19" ht="331.5" customHeight="1">
      <c r="A76" s="2">
        <v>1</v>
      </c>
      <c r="B76" s="63">
        <f t="shared" si="0"/>
        <v>50</v>
      </c>
      <c r="C76" s="64" t="s">
        <v>182</v>
      </c>
      <c r="D76" s="64" t="s">
        <v>182</v>
      </c>
      <c r="E76" s="65" t="s">
        <v>717</v>
      </c>
      <c r="F76" s="65" t="s">
        <v>437</v>
      </c>
      <c r="G76" s="64">
        <v>366</v>
      </c>
      <c r="H76" s="64" t="s">
        <v>28</v>
      </c>
      <c r="I76" s="8">
        <v>1</v>
      </c>
      <c r="J76" s="64" t="s">
        <v>251</v>
      </c>
      <c r="K76" s="64" t="s">
        <v>389</v>
      </c>
      <c r="L76" s="141">
        <v>100000</v>
      </c>
      <c r="M76" s="138" t="s">
        <v>463</v>
      </c>
      <c r="N76" s="144" t="s">
        <v>56</v>
      </c>
      <c r="O76" s="64" t="s">
        <v>22</v>
      </c>
      <c r="P76" s="140" t="s">
        <v>23</v>
      </c>
      <c r="Q76" s="66" t="s">
        <v>23</v>
      </c>
      <c r="R76" s="66" t="s">
        <v>23</v>
      </c>
      <c r="S76" s="17" t="s">
        <v>240</v>
      </c>
    </row>
    <row r="77" spans="1:19" ht="75.75" customHeight="1">
      <c r="A77" s="2">
        <v>1</v>
      </c>
      <c r="B77" s="63">
        <f t="shared" si="0"/>
        <v>51</v>
      </c>
      <c r="C77" s="69" t="s">
        <v>33</v>
      </c>
      <c r="D77" s="69" t="s">
        <v>33</v>
      </c>
      <c r="E77" s="70" t="s">
        <v>733</v>
      </c>
      <c r="F77" s="70" t="s">
        <v>524</v>
      </c>
      <c r="G77" s="69">
        <v>366</v>
      </c>
      <c r="H77" s="69" t="s">
        <v>28</v>
      </c>
      <c r="I77" s="26">
        <v>1</v>
      </c>
      <c r="J77" s="119">
        <v>71136000000</v>
      </c>
      <c r="K77" s="61" t="s">
        <v>203</v>
      </c>
      <c r="L77" s="148">
        <v>2926000</v>
      </c>
      <c r="M77" s="69" t="s">
        <v>463</v>
      </c>
      <c r="N77" s="69" t="s">
        <v>56</v>
      </c>
      <c r="O77" s="64" t="s">
        <v>442</v>
      </c>
      <c r="P77" s="140" t="s">
        <v>23</v>
      </c>
      <c r="Q77" s="66" t="s">
        <v>23</v>
      </c>
      <c r="R77" s="66" t="s">
        <v>23</v>
      </c>
      <c r="S77" s="19" t="s">
        <v>443</v>
      </c>
    </row>
    <row r="78" spans="1:19" ht="66.75" customHeight="1">
      <c r="A78" s="2">
        <v>1</v>
      </c>
      <c r="B78" s="63">
        <f t="shared" si="0"/>
        <v>52</v>
      </c>
      <c r="C78" s="69" t="s">
        <v>33</v>
      </c>
      <c r="D78" s="69" t="s">
        <v>33</v>
      </c>
      <c r="E78" s="70" t="s">
        <v>734</v>
      </c>
      <c r="F78" s="70" t="s">
        <v>524</v>
      </c>
      <c r="G78" s="69">
        <v>366</v>
      </c>
      <c r="H78" s="69" t="s">
        <v>28</v>
      </c>
      <c r="I78" s="26">
        <v>1</v>
      </c>
      <c r="J78" s="119">
        <v>71136000000</v>
      </c>
      <c r="K78" s="61" t="s">
        <v>203</v>
      </c>
      <c r="L78" s="148">
        <f>513500*0+555000</f>
        <v>555000</v>
      </c>
      <c r="M78" s="69" t="s">
        <v>463</v>
      </c>
      <c r="N78" s="69" t="s">
        <v>444</v>
      </c>
      <c r="O78" s="64" t="s">
        <v>442</v>
      </c>
      <c r="P78" s="140" t="s">
        <v>23</v>
      </c>
      <c r="Q78" s="66" t="s">
        <v>23</v>
      </c>
      <c r="R78" s="66" t="s">
        <v>23</v>
      </c>
      <c r="S78" s="19" t="s">
        <v>443</v>
      </c>
    </row>
    <row r="79" spans="1:19" ht="79.5" customHeight="1">
      <c r="A79" s="2">
        <v>1</v>
      </c>
      <c r="B79" s="63">
        <f t="shared" si="0"/>
        <v>53</v>
      </c>
      <c r="C79" s="69" t="s">
        <v>33</v>
      </c>
      <c r="D79" s="69" t="s">
        <v>33</v>
      </c>
      <c r="E79" s="67" t="s">
        <v>583</v>
      </c>
      <c r="F79" s="67" t="s">
        <v>445</v>
      </c>
      <c r="G79" s="69">
        <v>366</v>
      </c>
      <c r="H79" s="69" t="s">
        <v>28</v>
      </c>
      <c r="I79" s="26">
        <v>1</v>
      </c>
      <c r="J79" s="119">
        <v>71136000000</v>
      </c>
      <c r="K79" s="61" t="s">
        <v>203</v>
      </c>
      <c r="L79" s="148">
        <f>123109.38*0+127000</f>
        <v>127000</v>
      </c>
      <c r="M79" s="69" t="s">
        <v>463</v>
      </c>
      <c r="N79" s="69" t="s">
        <v>444</v>
      </c>
      <c r="O79" s="64" t="s">
        <v>442</v>
      </c>
      <c r="P79" s="140" t="s">
        <v>23</v>
      </c>
      <c r="Q79" s="66" t="s">
        <v>23</v>
      </c>
      <c r="R79" s="66" t="s">
        <v>23</v>
      </c>
      <c r="S79" s="19" t="s">
        <v>443</v>
      </c>
    </row>
    <row r="80" spans="1:19" ht="114" customHeight="1">
      <c r="A80" s="2">
        <v>1</v>
      </c>
      <c r="B80" s="63">
        <f t="shared" si="0"/>
        <v>54</v>
      </c>
      <c r="C80" s="55" t="s">
        <v>49</v>
      </c>
      <c r="D80" s="55" t="s">
        <v>446</v>
      </c>
      <c r="E80" s="75" t="s">
        <v>582</v>
      </c>
      <c r="F80" s="75" t="s">
        <v>447</v>
      </c>
      <c r="G80" s="115">
        <v>796</v>
      </c>
      <c r="H80" s="115" t="s">
        <v>25</v>
      </c>
      <c r="I80" s="33">
        <v>1</v>
      </c>
      <c r="J80" s="115">
        <v>71136000000</v>
      </c>
      <c r="K80" s="61" t="s">
        <v>203</v>
      </c>
      <c r="L80" s="149">
        <f>639800</f>
        <v>639800</v>
      </c>
      <c r="M80" s="69" t="s">
        <v>463</v>
      </c>
      <c r="N80" s="115" t="s">
        <v>444</v>
      </c>
      <c r="O80" s="64" t="s">
        <v>442</v>
      </c>
      <c r="P80" s="140" t="s">
        <v>23</v>
      </c>
      <c r="Q80" s="66" t="s">
        <v>23</v>
      </c>
      <c r="R80" s="66" t="s">
        <v>23</v>
      </c>
      <c r="S80" s="19" t="s">
        <v>443</v>
      </c>
    </row>
    <row r="81" spans="1:19" ht="64.5" customHeight="1">
      <c r="A81" s="2">
        <v>1</v>
      </c>
      <c r="B81" s="63">
        <f t="shared" si="0"/>
        <v>55</v>
      </c>
      <c r="C81" s="64" t="s">
        <v>49</v>
      </c>
      <c r="D81" s="64" t="s">
        <v>49</v>
      </c>
      <c r="E81" s="70" t="s">
        <v>581</v>
      </c>
      <c r="F81" s="70" t="s">
        <v>448</v>
      </c>
      <c r="G81" s="69">
        <v>796</v>
      </c>
      <c r="H81" s="69" t="s">
        <v>25</v>
      </c>
      <c r="I81" s="26">
        <v>1</v>
      </c>
      <c r="J81" s="69">
        <v>71136000000</v>
      </c>
      <c r="K81" s="61" t="s">
        <v>203</v>
      </c>
      <c r="L81" s="148">
        <f>101250*0+175000</f>
        <v>175000</v>
      </c>
      <c r="M81" s="69" t="s">
        <v>463</v>
      </c>
      <c r="N81" s="69" t="s">
        <v>444</v>
      </c>
      <c r="O81" s="64" t="s">
        <v>442</v>
      </c>
      <c r="P81" s="140" t="s">
        <v>23</v>
      </c>
      <c r="Q81" s="66" t="s">
        <v>23</v>
      </c>
      <c r="R81" s="66" t="s">
        <v>23</v>
      </c>
      <c r="S81" s="19" t="s">
        <v>443</v>
      </c>
    </row>
    <row r="82" spans="1:19" ht="72.75" customHeight="1">
      <c r="A82" s="2">
        <v>1</v>
      </c>
      <c r="B82" s="63">
        <f t="shared" si="0"/>
        <v>56</v>
      </c>
      <c r="C82" s="64" t="s">
        <v>49</v>
      </c>
      <c r="D82" s="64" t="s">
        <v>49</v>
      </c>
      <c r="E82" s="70" t="s">
        <v>579</v>
      </c>
      <c r="F82" s="70" t="s">
        <v>448</v>
      </c>
      <c r="G82" s="69">
        <v>796</v>
      </c>
      <c r="H82" s="69" t="s">
        <v>25</v>
      </c>
      <c r="I82" s="26">
        <v>1</v>
      </c>
      <c r="J82" s="69">
        <v>71136000000</v>
      </c>
      <c r="K82" s="61" t="s">
        <v>203</v>
      </c>
      <c r="L82" s="148">
        <f>144000*0+100000</f>
        <v>100000</v>
      </c>
      <c r="M82" s="69" t="s">
        <v>463</v>
      </c>
      <c r="N82" s="69" t="s">
        <v>444</v>
      </c>
      <c r="O82" s="64" t="s">
        <v>442</v>
      </c>
      <c r="P82" s="140" t="s">
        <v>23</v>
      </c>
      <c r="Q82" s="66" t="s">
        <v>23</v>
      </c>
      <c r="R82" s="66" t="s">
        <v>23</v>
      </c>
      <c r="S82" s="19" t="s">
        <v>443</v>
      </c>
    </row>
    <row r="83" spans="1:19" ht="73.5" customHeight="1">
      <c r="A83" s="2">
        <v>1</v>
      </c>
      <c r="B83" s="63">
        <f t="shared" si="0"/>
        <v>57</v>
      </c>
      <c r="C83" s="64" t="s">
        <v>49</v>
      </c>
      <c r="D83" s="64" t="s">
        <v>49</v>
      </c>
      <c r="E83" s="70" t="s">
        <v>622</v>
      </c>
      <c r="F83" s="70" t="s">
        <v>448</v>
      </c>
      <c r="G83" s="69">
        <v>796</v>
      </c>
      <c r="H83" s="69" t="s">
        <v>25</v>
      </c>
      <c r="I83" s="26">
        <v>1</v>
      </c>
      <c r="J83" s="69">
        <v>71136000000</v>
      </c>
      <c r="K83" s="69" t="s">
        <v>449</v>
      </c>
      <c r="L83" s="148">
        <v>183000</v>
      </c>
      <c r="M83" s="69" t="s">
        <v>463</v>
      </c>
      <c r="N83" s="69" t="s">
        <v>444</v>
      </c>
      <c r="O83" s="64" t="s">
        <v>442</v>
      </c>
      <c r="P83" s="140" t="s">
        <v>23</v>
      </c>
      <c r="Q83" s="66" t="s">
        <v>23</v>
      </c>
      <c r="R83" s="66" t="s">
        <v>23</v>
      </c>
      <c r="S83" s="19" t="s">
        <v>443</v>
      </c>
    </row>
    <row r="84" spans="1:19" ht="310.5" customHeight="1">
      <c r="A84" s="2">
        <v>1</v>
      </c>
      <c r="B84" s="63">
        <f t="shared" si="0"/>
        <v>58</v>
      </c>
      <c r="C84" s="64" t="s">
        <v>182</v>
      </c>
      <c r="D84" s="64" t="s">
        <v>182</v>
      </c>
      <c r="E84" s="65" t="s">
        <v>620</v>
      </c>
      <c r="F84" s="65" t="s">
        <v>437</v>
      </c>
      <c r="G84" s="64">
        <v>366</v>
      </c>
      <c r="H84" s="64" t="s">
        <v>28</v>
      </c>
      <c r="I84" s="8">
        <v>1</v>
      </c>
      <c r="J84" s="64" t="s">
        <v>251</v>
      </c>
      <c r="K84" s="64" t="s">
        <v>389</v>
      </c>
      <c r="L84" s="141">
        <v>100000</v>
      </c>
      <c r="M84" s="138" t="s">
        <v>463</v>
      </c>
      <c r="N84" s="144" t="s">
        <v>56</v>
      </c>
      <c r="O84" s="64" t="s">
        <v>22</v>
      </c>
      <c r="P84" s="140" t="s">
        <v>23</v>
      </c>
      <c r="Q84" s="66" t="s">
        <v>23</v>
      </c>
      <c r="R84" s="66" t="s">
        <v>23</v>
      </c>
      <c r="S84" s="17" t="s">
        <v>240</v>
      </c>
    </row>
    <row r="85" spans="1:19" ht="93.75">
      <c r="A85" s="2">
        <v>1</v>
      </c>
      <c r="B85" s="63">
        <f t="shared" si="0"/>
        <v>59</v>
      </c>
      <c r="C85" s="66" t="s">
        <v>149</v>
      </c>
      <c r="D85" s="66" t="s">
        <v>252</v>
      </c>
      <c r="E85" s="65" t="s">
        <v>621</v>
      </c>
      <c r="F85" s="65" t="s">
        <v>473</v>
      </c>
      <c r="G85" s="64">
        <v>168</v>
      </c>
      <c r="H85" s="69" t="s">
        <v>60</v>
      </c>
      <c r="I85" s="5" t="s">
        <v>253</v>
      </c>
      <c r="J85" s="64" t="s">
        <v>251</v>
      </c>
      <c r="K85" s="64" t="s">
        <v>389</v>
      </c>
      <c r="L85" s="141">
        <v>43149200</v>
      </c>
      <c r="M85" s="138" t="s">
        <v>463</v>
      </c>
      <c r="N85" s="144" t="s">
        <v>56</v>
      </c>
      <c r="O85" s="64" t="s">
        <v>22</v>
      </c>
      <c r="P85" s="140" t="s">
        <v>23</v>
      </c>
      <c r="Q85" s="66" t="s">
        <v>23</v>
      </c>
      <c r="R85" s="66" t="s">
        <v>23</v>
      </c>
      <c r="S85" s="17" t="s">
        <v>240</v>
      </c>
    </row>
    <row r="86" spans="1:19" ht="60.75">
      <c r="A86" s="2">
        <v>1</v>
      </c>
      <c r="B86" s="63">
        <f t="shared" si="0"/>
        <v>60</v>
      </c>
      <c r="C86" s="64" t="s">
        <v>84</v>
      </c>
      <c r="D86" s="64" t="s">
        <v>254</v>
      </c>
      <c r="E86" s="65" t="s">
        <v>580</v>
      </c>
      <c r="F86" s="65" t="s">
        <v>474</v>
      </c>
      <c r="G86" s="69">
        <v>796</v>
      </c>
      <c r="H86" s="69" t="s">
        <v>25</v>
      </c>
      <c r="I86" s="5">
        <v>20</v>
      </c>
      <c r="J86" s="64">
        <v>71136000000</v>
      </c>
      <c r="K86" s="61" t="s">
        <v>203</v>
      </c>
      <c r="L86" s="141">
        <f>158300*0+100000</f>
        <v>100000</v>
      </c>
      <c r="M86" s="138" t="s">
        <v>463</v>
      </c>
      <c r="N86" s="139" t="s">
        <v>255</v>
      </c>
      <c r="O86" s="64" t="s">
        <v>22</v>
      </c>
      <c r="P86" s="140" t="s">
        <v>23</v>
      </c>
      <c r="Q86" s="66" t="s">
        <v>23</v>
      </c>
      <c r="R86" s="66" t="s">
        <v>23</v>
      </c>
      <c r="S86" s="16" t="s">
        <v>256</v>
      </c>
    </row>
    <row r="87" spans="1:19" s="12" customFormat="1" ht="60.75">
      <c r="A87" s="2">
        <v>1</v>
      </c>
      <c r="B87" s="63">
        <f t="shared" si="0"/>
        <v>61</v>
      </c>
      <c r="C87" s="64" t="s">
        <v>228</v>
      </c>
      <c r="D87" s="64" t="s">
        <v>228</v>
      </c>
      <c r="E87" s="65" t="s">
        <v>578</v>
      </c>
      <c r="F87" s="65" t="s">
        <v>229</v>
      </c>
      <c r="G87" s="64">
        <v>366</v>
      </c>
      <c r="H87" s="64" t="s">
        <v>28</v>
      </c>
      <c r="I87" s="10">
        <v>1</v>
      </c>
      <c r="J87" s="66">
        <v>71136000000</v>
      </c>
      <c r="K87" s="61" t="s">
        <v>203</v>
      </c>
      <c r="L87" s="141">
        <f>11250.58*12</f>
        <v>135006.96</v>
      </c>
      <c r="M87" s="138" t="s">
        <v>463</v>
      </c>
      <c r="N87" s="144" t="s">
        <v>56</v>
      </c>
      <c r="O87" s="64" t="s">
        <v>22</v>
      </c>
      <c r="P87" s="140" t="s">
        <v>23</v>
      </c>
      <c r="Q87" s="66" t="s">
        <v>23</v>
      </c>
      <c r="R87" s="66" t="s">
        <v>23</v>
      </c>
      <c r="S87" s="14" t="s">
        <v>230</v>
      </c>
    </row>
    <row r="88" spans="1:19" s="12" customFormat="1" ht="60.75">
      <c r="A88" s="2">
        <v>1</v>
      </c>
      <c r="B88" s="63">
        <f t="shared" si="0"/>
        <v>62</v>
      </c>
      <c r="C88" s="64" t="s">
        <v>43</v>
      </c>
      <c r="D88" s="64" t="s">
        <v>43</v>
      </c>
      <c r="E88" s="65" t="s">
        <v>577</v>
      </c>
      <c r="F88" s="53" t="s">
        <v>475</v>
      </c>
      <c r="G88" s="69">
        <v>796</v>
      </c>
      <c r="H88" s="69" t="s">
        <v>25</v>
      </c>
      <c r="I88" s="176" t="s">
        <v>58</v>
      </c>
      <c r="J88" s="64">
        <v>71136000000</v>
      </c>
      <c r="K88" s="61" t="s">
        <v>203</v>
      </c>
      <c r="L88" s="143">
        <v>1950000</v>
      </c>
      <c r="M88" s="138" t="s">
        <v>463</v>
      </c>
      <c r="N88" s="144" t="s">
        <v>56</v>
      </c>
      <c r="O88" s="64" t="s">
        <v>22</v>
      </c>
      <c r="P88" s="140" t="s">
        <v>23</v>
      </c>
      <c r="Q88" s="66" t="s">
        <v>23</v>
      </c>
      <c r="R88" s="66" t="s">
        <v>23</v>
      </c>
      <c r="S88" s="18" t="s">
        <v>231</v>
      </c>
    </row>
    <row r="89" spans="1:19" s="12" customFormat="1" ht="60.75">
      <c r="A89" s="2">
        <v>1</v>
      </c>
      <c r="B89" s="63">
        <f t="shared" si="0"/>
        <v>63</v>
      </c>
      <c r="C89" s="76" t="s">
        <v>182</v>
      </c>
      <c r="D89" s="76" t="s">
        <v>182</v>
      </c>
      <c r="E89" s="77" t="s">
        <v>576</v>
      </c>
      <c r="F89" s="78" t="s">
        <v>232</v>
      </c>
      <c r="G89" s="66">
        <v>879</v>
      </c>
      <c r="H89" s="64" t="s">
        <v>133</v>
      </c>
      <c r="I89" s="176" t="s">
        <v>58</v>
      </c>
      <c r="J89" s="66">
        <v>71136000000</v>
      </c>
      <c r="K89" s="61" t="s">
        <v>203</v>
      </c>
      <c r="L89" s="150">
        <v>678000</v>
      </c>
      <c r="M89" s="138" t="s">
        <v>463</v>
      </c>
      <c r="N89" s="144" t="s">
        <v>56</v>
      </c>
      <c r="O89" s="64" t="s">
        <v>22</v>
      </c>
      <c r="P89" s="140" t="s">
        <v>23</v>
      </c>
      <c r="Q89" s="66" t="s">
        <v>23</v>
      </c>
      <c r="R89" s="66" t="s">
        <v>23</v>
      </c>
      <c r="S89" s="18" t="s">
        <v>231</v>
      </c>
    </row>
    <row r="90" spans="1:19" s="12" customFormat="1" ht="60.75">
      <c r="A90" s="2">
        <v>1</v>
      </c>
      <c r="B90" s="63">
        <f t="shared" si="0"/>
        <v>64</v>
      </c>
      <c r="C90" s="66" t="s">
        <v>43</v>
      </c>
      <c r="D90" s="66" t="s">
        <v>43</v>
      </c>
      <c r="E90" s="70" t="s">
        <v>527</v>
      </c>
      <c r="F90" s="79" t="s">
        <v>276</v>
      </c>
      <c r="G90" s="69">
        <v>796</v>
      </c>
      <c r="H90" s="69" t="s">
        <v>25</v>
      </c>
      <c r="I90" s="176" t="s">
        <v>58</v>
      </c>
      <c r="J90" s="66">
        <v>71136000000</v>
      </c>
      <c r="K90" s="61" t="s">
        <v>203</v>
      </c>
      <c r="L90" s="143">
        <v>3800000</v>
      </c>
      <c r="M90" s="138" t="s">
        <v>463</v>
      </c>
      <c r="N90" s="144" t="s">
        <v>56</v>
      </c>
      <c r="O90" s="64" t="s">
        <v>22</v>
      </c>
      <c r="P90" s="140" t="s">
        <v>23</v>
      </c>
      <c r="Q90" s="66" t="s">
        <v>23</v>
      </c>
      <c r="R90" s="66" t="s">
        <v>23</v>
      </c>
      <c r="S90" s="18" t="s">
        <v>231</v>
      </c>
    </row>
    <row r="91" spans="1:19" s="12" customFormat="1" ht="60.75">
      <c r="A91" s="2">
        <v>1</v>
      </c>
      <c r="B91" s="63">
        <f t="shared" si="0"/>
        <v>65</v>
      </c>
      <c r="C91" s="66" t="s">
        <v>43</v>
      </c>
      <c r="D91" s="66" t="s">
        <v>43</v>
      </c>
      <c r="E91" s="65" t="s">
        <v>233</v>
      </c>
      <c r="F91" s="79" t="s">
        <v>276</v>
      </c>
      <c r="G91" s="69">
        <v>796</v>
      </c>
      <c r="H91" s="69" t="s">
        <v>25</v>
      </c>
      <c r="I91" s="176" t="s">
        <v>58</v>
      </c>
      <c r="J91" s="66">
        <v>71136000000</v>
      </c>
      <c r="K91" s="61" t="s">
        <v>203</v>
      </c>
      <c r="L91" s="143">
        <v>2740000</v>
      </c>
      <c r="M91" s="138" t="s">
        <v>463</v>
      </c>
      <c r="N91" s="144" t="s">
        <v>56</v>
      </c>
      <c r="O91" s="64" t="s">
        <v>22</v>
      </c>
      <c r="P91" s="140" t="s">
        <v>23</v>
      </c>
      <c r="Q91" s="66" t="s">
        <v>23</v>
      </c>
      <c r="R91" s="66" t="s">
        <v>23</v>
      </c>
      <c r="S91" s="18" t="s">
        <v>231</v>
      </c>
    </row>
    <row r="92" spans="1:19" s="12" customFormat="1" ht="60.75">
      <c r="A92" s="2">
        <v>1</v>
      </c>
      <c r="B92" s="63">
        <f t="shared" si="0"/>
        <v>66</v>
      </c>
      <c r="C92" s="80" t="s">
        <v>110</v>
      </c>
      <c r="D92" s="68" t="s">
        <v>110</v>
      </c>
      <c r="E92" s="67" t="s">
        <v>441</v>
      </c>
      <c r="F92" s="79" t="s">
        <v>476</v>
      </c>
      <c r="G92" s="69">
        <v>796</v>
      </c>
      <c r="H92" s="69" t="s">
        <v>25</v>
      </c>
      <c r="I92" s="176" t="s">
        <v>58</v>
      </c>
      <c r="J92" s="66">
        <v>71136000000</v>
      </c>
      <c r="K92" s="61" t="s">
        <v>203</v>
      </c>
      <c r="L92" s="143">
        <v>5000000</v>
      </c>
      <c r="M92" s="138" t="s">
        <v>463</v>
      </c>
      <c r="N92" s="144" t="s">
        <v>56</v>
      </c>
      <c r="O92" s="64" t="s">
        <v>22</v>
      </c>
      <c r="P92" s="140" t="s">
        <v>23</v>
      </c>
      <c r="Q92" s="66" t="s">
        <v>23</v>
      </c>
      <c r="R92" s="66" t="s">
        <v>23</v>
      </c>
      <c r="S92" s="18" t="s">
        <v>231</v>
      </c>
    </row>
    <row r="93" spans="1:19" s="12" customFormat="1" ht="60.75">
      <c r="A93" s="2">
        <v>1</v>
      </c>
      <c r="B93" s="63">
        <f aca="true" t="shared" si="1" ref="B93:B156">B92+1</f>
        <v>67</v>
      </c>
      <c r="C93" s="80" t="s">
        <v>207</v>
      </c>
      <c r="D93" s="68" t="s">
        <v>207</v>
      </c>
      <c r="E93" s="67" t="s">
        <v>575</v>
      </c>
      <c r="F93" s="79" t="s">
        <v>476</v>
      </c>
      <c r="G93" s="69">
        <v>796</v>
      </c>
      <c r="H93" s="69" t="s">
        <v>25</v>
      </c>
      <c r="I93" s="176" t="s">
        <v>58</v>
      </c>
      <c r="J93" s="66">
        <v>71136000000</v>
      </c>
      <c r="K93" s="61" t="s">
        <v>203</v>
      </c>
      <c r="L93" s="143">
        <v>100000</v>
      </c>
      <c r="M93" s="138" t="s">
        <v>463</v>
      </c>
      <c r="N93" s="144" t="s">
        <v>56</v>
      </c>
      <c r="O93" s="64" t="s">
        <v>22</v>
      </c>
      <c r="P93" s="140" t="s">
        <v>23</v>
      </c>
      <c r="Q93" s="66" t="s">
        <v>23</v>
      </c>
      <c r="R93" s="66" t="s">
        <v>23</v>
      </c>
      <c r="S93" s="18" t="s">
        <v>231</v>
      </c>
    </row>
    <row r="94" spans="1:19" s="12" customFormat="1" ht="60.75">
      <c r="A94" s="2">
        <v>1</v>
      </c>
      <c r="B94" s="63">
        <f t="shared" si="1"/>
        <v>68</v>
      </c>
      <c r="C94" s="80" t="s">
        <v>110</v>
      </c>
      <c r="D94" s="68" t="s">
        <v>110</v>
      </c>
      <c r="E94" s="67" t="s">
        <v>574</v>
      </c>
      <c r="F94" s="79" t="s">
        <v>476</v>
      </c>
      <c r="G94" s="69">
        <v>796</v>
      </c>
      <c r="H94" s="69" t="s">
        <v>25</v>
      </c>
      <c r="I94" s="176" t="s">
        <v>58</v>
      </c>
      <c r="J94" s="66">
        <v>71136000000</v>
      </c>
      <c r="K94" s="61" t="s">
        <v>203</v>
      </c>
      <c r="L94" s="143">
        <v>1000000</v>
      </c>
      <c r="M94" s="138" t="s">
        <v>463</v>
      </c>
      <c r="N94" s="144" t="s">
        <v>56</v>
      </c>
      <c r="O94" s="64" t="s">
        <v>22</v>
      </c>
      <c r="P94" s="140" t="s">
        <v>23</v>
      </c>
      <c r="Q94" s="66" t="s">
        <v>23</v>
      </c>
      <c r="R94" s="66" t="s">
        <v>23</v>
      </c>
      <c r="S94" s="18" t="s">
        <v>231</v>
      </c>
    </row>
    <row r="95" spans="1:19" s="12" customFormat="1" ht="60.75">
      <c r="A95" s="2">
        <v>1</v>
      </c>
      <c r="B95" s="63">
        <f t="shared" si="1"/>
        <v>69</v>
      </c>
      <c r="C95" s="80" t="s">
        <v>110</v>
      </c>
      <c r="D95" s="68" t="s">
        <v>110</v>
      </c>
      <c r="E95" s="67" t="s">
        <v>573</v>
      </c>
      <c r="F95" s="79" t="s">
        <v>476</v>
      </c>
      <c r="G95" s="69">
        <v>796</v>
      </c>
      <c r="H95" s="69" t="s">
        <v>25</v>
      </c>
      <c r="I95" s="176" t="s">
        <v>58</v>
      </c>
      <c r="J95" s="66">
        <v>71136000000</v>
      </c>
      <c r="K95" s="61" t="s">
        <v>203</v>
      </c>
      <c r="L95" s="143">
        <f>500000+700000+500000+300000</f>
        <v>2000000</v>
      </c>
      <c r="M95" s="138" t="s">
        <v>463</v>
      </c>
      <c r="N95" s="144" t="s">
        <v>56</v>
      </c>
      <c r="O95" s="64" t="s">
        <v>22</v>
      </c>
      <c r="P95" s="140" t="s">
        <v>23</v>
      </c>
      <c r="Q95" s="66" t="s">
        <v>23</v>
      </c>
      <c r="R95" s="66" t="s">
        <v>23</v>
      </c>
      <c r="S95" s="18" t="s">
        <v>231</v>
      </c>
    </row>
    <row r="96" spans="1:19" s="12" customFormat="1" ht="60.75">
      <c r="A96" s="2">
        <v>1</v>
      </c>
      <c r="B96" s="63">
        <f t="shared" si="1"/>
        <v>70</v>
      </c>
      <c r="C96" s="80" t="s">
        <v>110</v>
      </c>
      <c r="D96" s="68" t="s">
        <v>110</v>
      </c>
      <c r="E96" s="67" t="s">
        <v>623</v>
      </c>
      <c r="F96" s="79" t="s">
        <v>476</v>
      </c>
      <c r="G96" s="69">
        <v>796</v>
      </c>
      <c r="H96" s="69" t="s">
        <v>25</v>
      </c>
      <c r="I96" s="176" t="s">
        <v>58</v>
      </c>
      <c r="J96" s="66">
        <v>71136000000</v>
      </c>
      <c r="K96" s="61" t="s">
        <v>203</v>
      </c>
      <c r="L96" s="143">
        <v>9000000</v>
      </c>
      <c r="M96" s="138" t="s">
        <v>463</v>
      </c>
      <c r="N96" s="144" t="s">
        <v>56</v>
      </c>
      <c r="O96" s="64" t="s">
        <v>22</v>
      </c>
      <c r="P96" s="140" t="s">
        <v>23</v>
      </c>
      <c r="Q96" s="66" t="s">
        <v>23</v>
      </c>
      <c r="R96" s="66" t="s">
        <v>23</v>
      </c>
      <c r="S96" s="18" t="s">
        <v>231</v>
      </c>
    </row>
    <row r="97" spans="1:19" s="12" customFormat="1" ht="60.75">
      <c r="A97" s="2">
        <v>1</v>
      </c>
      <c r="B97" s="63">
        <f t="shared" si="1"/>
        <v>71</v>
      </c>
      <c r="C97" s="80" t="s">
        <v>110</v>
      </c>
      <c r="D97" s="68" t="s">
        <v>110</v>
      </c>
      <c r="E97" s="67" t="s">
        <v>624</v>
      </c>
      <c r="F97" s="79" t="s">
        <v>476</v>
      </c>
      <c r="G97" s="69">
        <v>796</v>
      </c>
      <c r="H97" s="69" t="s">
        <v>25</v>
      </c>
      <c r="I97" s="176" t="s">
        <v>58</v>
      </c>
      <c r="J97" s="66">
        <v>71136000000</v>
      </c>
      <c r="K97" s="61" t="s">
        <v>203</v>
      </c>
      <c r="L97" s="143">
        <v>1000000</v>
      </c>
      <c r="M97" s="138" t="s">
        <v>463</v>
      </c>
      <c r="N97" s="144" t="s">
        <v>56</v>
      </c>
      <c r="O97" s="64" t="s">
        <v>22</v>
      </c>
      <c r="P97" s="140" t="s">
        <v>23</v>
      </c>
      <c r="Q97" s="66" t="s">
        <v>23</v>
      </c>
      <c r="R97" s="66" t="s">
        <v>23</v>
      </c>
      <c r="S97" s="18" t="s">
        <v>231</v>
      </c>
    </row>
    <row r="98" spans="1:19" s="12" customFormat="1" ht="60.75">
      <c r="A98" s="2">
        <v>1</v>
      </c>
      <c r="B98" s="63">
        <f t="shared" si="1"/>
        <v>72</v>
      </c>
      <c r="C98" s="80" t="s">
        <v>110</v>
      </c>
      <c r="D98" s="68" t="s">
        <v>110</v>
      </c>
      <c r="E98" s="67" t="s">
        <v>625</v>
      </c>
      <c r="F98" s="79" t="s">
        <v>476</v>
      </c>
      <c r="G98" s="66">
        <v>166</v>
      </c>
      <c r="H98" s="66" t="s">
        <v>79</v>
      </c>
      <c r="I98" s="176" t="s">
        <v>58</v>
      </c>
      <c r="J98" s="66">
        <v>71136000000</v>
      </c>
      <c r="K98" s="61" t="s">
        <v>203</v>
      </c>
      <c r="L98" s="143">
        <v>1800000</v>
      </c>
      <c r="M98" s="138" t="s">
        <v>463</v>
      </c>
      <c r="N98" s="144" t="s">
        <v>56</v>
      </c>
      <c r="O98" s="64" t="s">
        <v>22</v>
      </c>
      <c r="P98" s="140" t="s">
        <v>23</v>
      </c>
      <c r="Q98" s="66" t="s">
        <v>23</v>
      </c>
      <c r="R98" s="66" t="s">
        <v>23</v>
      </c>
      <c r="S98" s="18" t="s">
        <v>231</v>
      </c>
    </row>
    <row r="99" spans="1:19" s="12" customFormat="1" ht="60.75">
      <c r="A99" s="2">
        <v>1</v>
      </c>
      <c r="B99" s="63">
        <f t="shared" si="1"/>
        <v>73</v>
      </c>
      <c r="C99" s="80" t="s">
        <v>110</v>
      </c>
      <c r="D99" s="68" t="s">
        <v>110</v>
      </c>
      <c r="E99" s="67" t="s">
        <v>572</v>
      </c>
      <c r="F99" s="79" t="s">
        <v>476</v>
      </c>
      <c r="G99" s="66">
        <v>166</v>
      </c>
      <c r="H99" s="66" t="s">
        <v>79</v>
      </c>
      <c r="I99" s="176" t="s">
        <v>58</v>
      </c>
      <c r="J99" s="66">
        <v>71136000000</v>
      </c>
      <c r="K99" s="61" t="s">
        <v>203</v>
      </c>
      <c r="L99" s="143">
        <v>3000000</v>
      </c>
      <c r="M99" s="138" t="s">
        <v>463</v>
      </c>
      <c r="N99" s="144" t="s">
        <v>56</v>
      </c>
      <c r="O99" s="64" t="s">
        <v>22</v>
      </c>
      <c r="P99" s="140" t="s">
        <v>23</v>
      </c>
      <c r="Q99" s="66" t="s">
        <v>23</v>
      </c>
      <c r="R99" s="66" t="s">
        <v>23</v>
      </c>
      <c r="S99" s="18" t="s">
        <v>231</v>
      </c>
    </row>
    <row r="100" spans="1:19" s="12" customFormat="1" ht="60.75">
      <c r="A100" s="2">
        <v>1</v>
      </c>
      <c r="B100" s="63">
        <f t="shared" si="1"/>
        <v>74</v>
      </c>
      <c r="C100" s="80" t="s">
        <v>110</v>
      </c>
      <c r="D100" s="68" t="s">
        <v>110</v>
      </c>
      <c r="E100" s="67" t="s">
        <v>571</v>
      </c>
      <c r="F100" s="79" t="s">
        <v>476</v>
      </c>
      <c r="G100" s="66">
        <v>166</v>
      </c>
      <c r="H100" s="66" t="s">
        <v>79</v>
      </c>
      <c r="I100" s="176" t="s">
        <v>58</v>
      </c>
      <c r="J100" s="66">
        <v>71136000000</v>
      </c>
      <c r="K100" s="61" t="s">
        <v>203</v>
      </c>
      <c r="L100" s="143">
        <v>3000000</v>
      </c>
      <c r="M100" s="138" t="s">
        <v>463</v>
      </c>
      <c r="N100" s="144" t="s">
        <v>56</v>
      </c>
      <c r="O100" s="64" t="s">
        <v>22</v>
      </c>
      <c r="P100" s="140" t="s">
        <v>23</v>
      </c>
      <c r="Q100" s="66" t="s">
        <v>23</v>
      </c>
      <c r="R100" s="66" t="s">
        <v>23</v>
      </c>
      <c r="S100" s="18" t="s">
        <v>231</v>
      </c>
    </row>
    <row r="101" spans="1:19" ht="60.75">
      <c r="A101" s="2">
        <v>1</v>
      </c>
      <c r="B101" s="63">
        <f t="shared" si="1"/>
        <v>75</v>
      </c>
      <c r="C101" s="80" t="s">
        <v>110</v>
      </c>
      <c r="D101" s="68" t="s">
        <v>110</v>
      </c>
      <c r="E101" s="67" t="s">
        <v>570</v>
      </c>
      <c r="F101" s="79" t="s">
        <v>476</v>
      </c>
      <c r="G101" s="66">
        <v>166</v>
      </c>
      <c r="H101" s="66" t="s">
        <v>79</v>
      </c>
      <c r="I101" s="176" t="s">
        <v>58</v>
      </c>
      <c r="J101" s="66">
        <v>71136000000</v>
      </c>
      <c r="K101" s="61" t="s">
        <v>203</v>
      </c>
      <c r="L101" s="143">
        <f>11000000+500000</f>
        <v>11500000</v>
      </c>
      <c r="M101" s="138" t="s">
        <v>463</v>
      </c>
      <c r="N101" s="144" t="s">
        <v>56</v>
      </c>
      <c r="O101" s="64" t="s">
        <v>22</v>
      </c>
      <c r="P101" s="140" t="s">
        <v>23</v>
      </c>
      <c r="Q101" s="66" t="s">
        <v>23</v>
      </c>
      <c r="R101" s="66" t="s">
        <v>23</v>
      </c>
      <c r="S101" s="18" t="s">
        <v>231</v>
      </c>
    </row>
    <row r="102" spans="1:19" ht="60.75">
      <c r="A102" s="2">
        <v>1</v>
      </c>
      <c r="B102" s="63">
        <f t="shared" si="1"/>
        <v>76</v>
      </c>
      <c r="C102" s="66" t="s">
        <v>234</v>
      </c>
      <c r="D102" s="66" t="s">
        <v>234</v>
      </c>
      <c r="E102" s="65" t="s">
        <v>627</v>
      </c>
      <c r="F102" s="79" t="s">
        <v>476</v>
      </c>
      <c r="G102" s="69">
        <v>796</v>
      </c>
      <c r="H102" s="69" t="s">
        <v>25</v>
      </c>
      <c r="I102" s="176" t="s">
        <v>58</v>
      </c>
      <c r="J102" s="64">
        <v>71136000000</v>
      </c>
      <c r="K102" s="61" t="s">
        <v>203</v>
      </c>
      <c r="L102" s="143">
        <v>11000000</v>
      </c>
      <c r="M102" s="138" t="s">
        <v>463</v>
      </c>
      <c r="N102" s="144" t="s">
        <v>56</v>
      </c>
      <c r="O102" s="64" t="s">
        <v>22</v>
      </c>
      <c r="P102" s="140" t="s">
        <v>23</v>
      </c>
      <c r="Q102" s="66" t="s">
        <v>23</v>
      </c>
      <c r="R102" s="66" t="s">
        <v>23</v>
      </c>
      <c r="S102" s="18" t="s">
        <v>231</v>
      </c>
    </row>
    <row r="103" spans="1:19" s="12" customFormat="1" ht="60.75">
      <c r="A103" s="2">
        <v>1</v>
      </c>
      <c r="B103" s="63">
        <f t="shared" si="1"/>
        <v>77</v>
      </c>
      <c r="C103" s="66" t="s">
        <v>234</v>
      </c>
      <c r="D103" s="66" t="s">
        <v>234</v>
      </c>
      <c r="E103" s="67" t="s">
        <v>626</v>
      </c>
      <c r="F103" s="79" t="s">
        <v>476</v>
      </c>
      <c r="G103" s="69">
        <v>796</v>
      </c>
      <c r="H103" s="69" t="s">
        <v>25</v>
      </c>
      <c r="I103" s="176" t="s">
        <v>58</v>
      </c>
      <c r="J103" s="66">
        <v>71136000000</v>
      </c>
      <c r="K103" s="61" t="s">
        <v>203</v>
      </c>
      <c r="L103" s="143">
        <v>4500000</v>
      </c>
      <c r="M103" s="138" t="s">
        <v>463</v>
      </c>
      <c r="N103" s="144" t="s">
        <v>56</v>
      </c>
      <c r="O103" s="64" t="s">
        <v>22</v>
      </c>
      <c r="P103" s="140" t="s">
        <v>23</v>
      </c>
      <c r="Q103" s="66" t="s">
        <v>23</v>
      </c>
      <c r="R103" s="66" t="s">
        <v>23</v>
      </c>
      <c r="S103" s="18" t="s">
        <v>231</v>
      </c>
    </row>
    <row r="104" spans="1:19" s="12" customFormat="1" ht="81">
      <c r="A104" s="2">
        <v>1</v>
      </c>
      <c r="B104" s="63">
        <f t="shared" si="1"/>
        <v>78</v>
      </c>
      <c r="C104" s="66" t="s">
        <v>207</v>
      </c>
      <c r="D104" s="66" t="s">
        <v>207</v>
      </c>
      <c r="E104" s="67" t="s">
        <v>628</v>
      </c>
      <c r="F104" s="79" t="s">
        <v>476</v>
      </c>
      <c r="G104" s="69">
        <v>796</v>
      </c>
      <c r="H104" s="69" t="s">
        <v>25</v>
      </c>
      <c r="I104" s="176" t="s">
        <v>58</v>
      </c>
      <c r="J104" s="66">
        <v>71136000000</v>
      </c>
      <c r="K104" s="61" t="s">
        <v>203</v>
      </c>
      <c r="L104" s="143">
        <v>1500000</v>
      </c>
      <c r="M104" s="138" t="s">
        <v>463</v>
      </c>
      <c r="N104" s="144" t="s">
        <v>56</v>
      </c>
      <c r="O104" s="64" t="s">
        <v>22</v>
      </c>
      <c r="P104" s="140" t="s">
        <v>23</v>
      </c>
      <c r="Q104" s="66" t="s">
        <v>23</v>
      </c>
      <c r="R104" s="66" t="s">
        <v>23</v>
      </c>
      <c r="S104" s="18" t="s">
        <v>231</v>
      </c>
    </row>
    <row r="105" spans="1:19" s="12" customFormat="1" ht="60.75">
      <c r="A105" s="2">
        <v>1</v>
      </c>
      <c r="B105" s="63">
        <f t="shared" si="1"/>
        <v>79</v>
      </c>
      <c r="C105" s="66" t="s">
        <v>234</v>
      </c>
      <c r="D105" s="66" t="s">
        <v>234</v>
      </c>
      <c r="E105" s="67" t="s">
        <v>569</v>
      </c>
      <c r="F105" s="79" t="s">
        <v>476</v>
      </c>
      <c r="G105" s="69">
        <v>796</v>
      </c>
      <c r="H105" s="69" t="s">
        <v>25</v>
      </c>
      <c r="I105" s="176" t="s">
        <v>58</v>
      </c>
      <c r="J105" s="66">
        <v>71136000000</v>
      </c>
      <c r="K105" s="61" t="s">
        <v>203</v>
      </c>
      <c r="L105" s="143">
        <v>2000000</v>
      </c>
      <c r="M105" s="138" t="s">
        <v>463</v>
      </c>
      <c r="N105" s="144" t="s">
        <v>56</v>
      </c>
      <c r="O105" s="64" t="s">
        <v>22</v>
      </c>
      <c r="P105" s="140" t="s">
        <v>23</v>
      </c>
      <c r="Q105" s="66" t="s">
        <v>23</v>
      </c>
      <c r="R105" s="66" t="s">
        <v>23</v>
      </c>
      <c r="S105" s="18" t="s">
        <v>231</v>
      </c>
    </row>
    <row r="106" spans="1:19" s="12" customFormat="1" ht="60.75">
      <c r="A106" s="2">
        <v>1</v>
      </c>
      <c r="B106" s="63">
        <f t="shared" si="1"/>
        <v>80</v>
      </c>
      <c r="C106" s="80" t="s">
        <v>110</v>
      </c>
      <c r="D106" s="68" t="s">
        <v>110</v>
      </c>
      <c r="E106" s="67" t="s">
        <v>568</v>
      </c>
      <c r="F106" s="79" t="s">
        <v>476</v>
      </c>
      <c r="G106" s="69">
        <v>796</v>
      </c>
      <c r="H106" s="69" t="s">
        <v>25</v>
      </c>
      <c r="I106" s="176" t="s">
        <v>58</v>
      </c>
      <c r="J106" s="66">
        <v>71136000000</v>
      </c>
      <c r="K106" s="61" t="s">
        <v>203</v>
      </c>
      <c r="L106" s="143">
        <v>1000000</v>
      </c>
      <c r="M106" s="138" t="s">
        <v>463</v>
      </c>
      <c r="N106" s="144" t="s">
        <v>56</v>
      </c>
      <c r="O106" s="64" t="s">
        <v>22</v>
      </c>
      <c r="P106" s="140" t="s">
        <v>23</v>
      </c>
      <c r="Q106" s="66" t="s">
        <v>23</v>
      </c>
      <c r="R106" s="66" t="s">
        <v>23</v>
      </c>
      <c r="S106" s="18" t="s">
        <v>231</v>
      </c>
    </row>
    <row r="107" spans="1:19" s="12" customFormat="1" ht="60.75">
      <c r="A107" s="2">
        <v>1</v>
      </c>
      <c r="B107" s="63">
        <f t="shared" si="1"/>
        <v>81</v>
      </c>
      <c r="C107" s="80" t="s">
        <v>110</v>
      </c>
      <c r="D107" s="68" t="s">
        <v>110</v>
      </c>
      <c r="E107" s="67" t="s">
        <v>566</v>
      </c>
      <c r="F107" s="79" t="s">
        <v>476</v>
      </c>
      <c r="G107" s="69">
        <v>796</v>
      </c>
      <c r="H107" s="69" t="s">
        <v>25</v>
      </c>
      <c r="I107" s="176" t="s">
        <v>58</v>
      </c>
      <c r="J107" s="66">
        <v>71136000000</v>
      </c>
      <c r="K107" s="61" t="s">
        <v>203</v>
      </c>
      <c r="L107" s="143">
        <v>2500000</v>
      </c>
      <c r="M107" s="138" t="s">
        <v>463</v>
      </c>
      <c r="N107" s="144" t="s">
        <v>56</v>
      </c>
      <c r="O107" s="64" t="s">
        <v>22</v>
      </c>
      <c r="P107" s="140" t="s">
        <v>23</v>
      </c>
      <c r="Q107" s="66" t="s">
        <v>23</v>
      </c>
      <c r="R107" s="66" t="s">
        <v>23</v>
      </c>
      <c r="S107" s="18" t="s">
        <v>231</v>
      </c>
    </row>
    <row r="108" spans="1:19" s="12" customFormat="1" ht="60.75">
      <c r="A108" s="2">
        <v>1</v>
      </c>
      <c r="B108" s="63">
        <f t="shared" si="1"/>
        <v>82</v>
      </c>
      <c r="C108" s="80" t="s">
        <v>110</v>
      </c>
      <c r="D108" s="68" t="s">
        <v>110</v>
      </c>
      <c r="E108" s="67" t="s">
        <v>567</v>
      </c>
      <c r="F108" s="79" t="s">
        <v>476</v>
      </c>
      <c r="G108" s="69">
        <v>796</v>
      </c>
      <c r="H108" s="69" t="s">
        <v>25</v>
      </c>
      <c r="I108" s="176" t="s">
        <v>58</v>
      </c>
      <c r="J108" s="66">
        <v>71136000000</v>
      </c>
      <c r="K108" s="61" t="s">
        <v>203</v>
      </c>
      <c r="L108" s="143">
        <v>3000000</v>
      </c>
      <c r="M108" s="138" t="s">
        <v>463</v>
      </c>
      <c r="N108" s="144" t="s">
        <v>56</v>
      </c>
      <c r="O108" s="64" t="s">
        <v>22</v>
      </c>
      <c r="P108" s="140" t="s">
        <v>23</v>
      </c>
      <c r="Q108" s="66" t="s">
        <v>23</v>
      </c>
      <c r="R108" s="66" t="s">
        <v>23</v>
      </c>
      <c r="S108" s="18" t="s">
        <v>231</v>
      </c>
    </row>
    <row r="109" spans="1:19" s="12" customFormat="1" ht="60.75">
      <c r="A109" s="2">
        <v>1</v>
      </c>
      <c r="B109" s="63">
        <f t="shared" si="1"/>
        <v>83</v>
      </c>
      <c r="C109" s="80" t="s">
        <v>110</v>
      </c>
      <c r="D109" s="68" t="s">
        <v>110</v>
      </c>
      <c r="E109" s="67" t="s">
        <v>629</v>
      </c>
      <c r="F109" s="79" t="s">
        <v>476</v>
      </c>
      <c r="G109" s="69">
        <v>796</v>
      </c>
      <c r="H109" s="69" t="s">
        <v>25</v>
      </c>
      <c r="I109" s="176" t="s">
        <v>58</v>
      </c>
      <c r="J109" s="66">
        <v>71136000000</v>
      </c>
      <c r="K109" s="61" t="s">
        <v>203</v>
      </c>
      <c r="L109" s="143">
        <v>200000</v>
      </c>
      <c r="M109" s="138" t="s">
        <v>463</v>
      </c>
      <c r="N109" s="144" t="s">
        <v>56</v>
      </c>
      <c r="O109" s="64" t="s">
        <v>22</v>
      </c>
      <c r="P109" s="140" t="s">
        <v>23</v>
      </c>
      <c r="Q109" s="66" t="s">
        <v>23</v>
      </c>
      <c r="R109" s="66" t="s">
        <v>23</v>
      </c>
      <c r="S109" s="18" t="s">
        <v>231</v>
      </c>
    </row>
    <row r="110" spans="1:19" s="12" customFormat="1" ht="60.75">
      <c r="A110" s="2">
        <v>1</v>
      </c>
      <c r="B110" s="63">
        <f t="shared" si="1"/>
        <v>84</v>
      </c>
      <c r="C110" s="80" t="s">
        <v>110</v>
      </c>
      <c r="D110" s="68" t="s">
        <v>110</v>
      </c>
      <c r="E110" s="67" t="s">
        <v>630</v>
      </c>
      <c r="F110" s="79" t="s">
        <v>476</v>
      </c>
      <c r="G110" s="69">
        <v>796</v>
      </c>
      <c r="H110" s="69" t="s">
        <v>25</v>
      </c>
      <c r="I110" s="176" t="s">
        <v>58</v>
      </c>
      <c r="J110" s="66">
        <v>71136000000</v>
      </c>
      <c r="K110" s="61" t="s">
        <v>203</v>
      </c>
      <c r="L110" s="143">
        <v>1500000</v>
      </c>
      <c r="M110" s="138" t="s">
        <v>463</v>
      </c>
      <c r="N110" s="144" t="s">
        <v>56</v>
      </c>
      <c r="O110" s="64" t="s">
        <v>22</v>
      </c>
      <c r="P110" s="140" t="s">
        <v>23</v>
      </c>
      <c r="Q110" s="66" t="s">
        <v>23</v>
      </c>
      <c r="R110" s="66" t="s">
        <v>23</v>
      </c>
      <c r="S110" s="18" t="s">
        <v>231</v>
      </c>
    </row>
    <row r="111" spans="1:19" s="12" customFormat="1" ht="60.75">
      <c r="A111" s="2">
        <v>1</v>
      </c>
      <c r="B111" s="63">
        <f t="shared" si="1"/>
        <v>85</v>
      </c>
      <c r="C111" s="80" t="s">
        <v>110</v>
      </c>
      <c r="D111" s="68" t="s">
        <v>110</v>
      </c>
      <c r="E111" s="67" t="s">
        <v>565</v>
      </c>
      <c r="F111" s="79" t="s">
        <v>476</v>
      </c>
      <c r="G111" s="66">
        <v>166</v>
      </c>
      <c r="H111" s="66" t="s">
        <v>79</v>
      </c>
      <c r="I111" s="176" t="s">
        <v>58</v>
      </c>
      <c r="J111" s="66">
        <v>71136000000</v>
      </c>
      <c r="K111" s="61" t="s">
        <v>203</v>
      </c>
      <c r="L111" s="143">
        <f>5021000+500000</f>
        <v>5521000</v>
      </c>
      <c r="M111" s="138" t="s">
        <v>463</v>
      </c>
      <c r="N111" s="144" t="s">
        <v>56</v>
      </c>
      <c r="O111" s="64" t="s">
        <v>22</v>
      </c>
      <c r="P111" s="140" t="s">
        <v>23</v>
      </c>
      <c r="Q111" s="66" t="s">
        <v>23</v>
      </c>
      <c r="R111" s="66" t="s">
        <v>23</v>
      </c>
      <c r="S111" s="18" t="s">
        <v>231</v>
      </c>
    </row>
    <row r="112" spans="1:19" s="12" customFormat="1" ht="60.75">
      <c r="A112" s="2">
        <v>1</v>
      </c>
      <c r="B112" s="63">
        <f t="shared" si="1"/>
        <v>86</v>
      </c>
      <c r="C112" s="80" t="s">
        <v>141</v>
      </c>
      <c r="D112" s="66" t="s">
        <v>143</v>
      </c>
      <c r="E112" s="65" t="s">
        <v>564</v>
      </c>
      <c r="F112" s="79" t="s">
        <v>476</v>
      </c>
      <c r="G112" s="69">
        <v>796</v>
      </c>
      <c r="H112" s="69" t="s">
        <v>25</v>
      </c>
      <c r="I112" s="10">
        <v>1</v>
      </c>
      <c r="J112" s="66">
        <v>71136000000</v>
      </c>
      <c r="K112" s="61" t="s">
        <v>203</v>
      </c>
      <c r="L112" s="143">
        <v>197000</v>
      </c>
      <c r="M112" s="138" t="s">
        <v>463</v>
      </c>
      <c r="N112" s="144" t="s">
        <v>56</v>
      </c>
      <c r="O112" s="64" t="s">
        <v>22</v>
      </c>
      <c r="P112" s="140" t="s">
        <v>23</v>
      </c>
      <c r="Q112" s="66" t="s">
        <v>23</v>
      </c>
      <c r="R112" s="66" t="s">
        <v>23</v>
      </c>
      <c r="S112" s="18" t="s">
        <v>231</v>
      </c>
    </row>
    <row r="113" spans="1:19" s="12" customFormat="1" ht="92.25" customHeight="1">
      <c r="A113" s="2">
        <v>1</v>
      </c>
      <c r="B113" s="63">
        <f t="shared" si="1"/>
        <v>87</v>
      </c>
      <c r="C113" s="66" t="s">
        <v>207</v>
      </c>
      <c r="D113" s="66" t="s">
        <v>235</v>
      </c>
      <c r="E113" s="67" t="s">
        <v>563</v>
      </c>
      <c r="F113" s="79" t="s">
        <v>476</v>
      </c>
      <c r="G113" s="69">
        <v>796</v>
      </c>
      <c r="H113" s="69" t="s">
        <v>25</v>
      </c>
      <c r="I113" s="176" t="s">
        <v>58</v>
      </c>
      <c r="J113" s="64">
        <v>71136000000</v>
      </c>
      <c r="K113" s="61" t="s">
        <v>203</v>
      </c>
      <c r="L113" s="143">
        <f>1000000+500000</f>
        <v>1500000</v>
      </c>
      <c r="M113" s="138" t="s">
        <v>463</v>
      </c>
      <c r="N113" s="144" t="s">
        <v>56</v>
      </c>
      <c r="O113" s="64" t="s">
        <v>22</v>
      </c>
      <c r="P113" s="140" t="s">
        <v>23</v>
      </c>
      <c r="Q113" s="66" t="s">
        <v>23</v>
      </c>
      <c r="R113" s="66" t="s">
        <v>23</v>
      </c>
      <c r="S113" s="18" t="s">
        <v>231</v>
      </c>
    </row>
    <row r="114" spans="1:19" s="12" customFormat="1" ht="60.75">
      <c r="A114" s="2">
        <v>1</v>
      </c>
      <c r="B114" s="63">
        <f t="shared" si="1"/>
        <v>88</v>
      </c>
      <c r="C114" s="80" t="s">
        <v>105</v>
      </c>
      <c r="D114" s="66" t="s">
        <v>143</v>
      </c>
      <c r="E114" s="70" t="s">
        <v>562</v>
      </c>
      <c r="F114" s="79" t="s">
        <v>476</v>
      </c>
      <c r="G114" s="69">
        <v>796</v>
      </c>
      <c r="H114" s="69" t="s">
        <v>25</v>
      </c>
      <c r="I114" s="10">
        <v>1</v>
      </c>
      <c r="J114" s="66">
        <v>71136000000</v>
      </c>
      <c r="K114" s="61" t="s">
        <v>203</v>
      </c>
      <c r="L114" s="143">
        <v>858333</v>
      </c>
      <c r="M114" s="138" t="s">
        <v>463</v>
      </c>
      <c r="N114" s="144" t="s">
        <v>56</v>
      </c>
      <c r="O114" s="64" t="s">
        <v>22</v>
      </c>
      <c r="P114" s="140" t="s">
        <v>23</v>
      </c>
      <c r="Q114" s="66" t="s">
        <v>23</v>
      </c>
      <c r="R114" s="66" t="s">
        <v>23</v>
      </c>
      <c r="S114" s="18" t="s">
        <v>231</v>
      </c>
    </row>
    <row r="115" spans="1:19" s="13" customFormat="1" ht="69.75" customHeight="1">
      <c r="A115" s="2">
        <v>1</v>
      </c>
      <c r="B115" s="63">
        <f t="shared" si="1"/>
        <v>89</v>
      </c>
      <c r="C115" s="80" t="s">
        <v>110</v>
      </c>
      <c r="D115" s="68" t="s">
        <v>110</v>
      </c>
      <c r="E115" s="77" t="s">
        <v>561</v>
      </c>
      <c r="F115" s="79" t="s">
        <v>476</v>
      </c>
      <c r="G115" s="66">
        <v>879</v>
      </c>
      <c r="H115" s="64" t="s">
        <v>133</v>
      </c>
      <c r="I115" s="176" t="s">
        <v>58</v>
      </c>
      <c r="J115" s="66">
        <v>71136000000</v>
      </c>
      <c r="K115" s="61" t="s">
        <v>203</v>
      </c>
      <c r="L115" s="143">
        <v>1000000</v>
      </c>
      <c r="M115" s="138" t="s">
        <v>463</v>
      </c>
      <c r="N115" s="144" t="s">
        <v>56</v>
      </c>
      <c r="O115" s="64" t="s">
        <v>22</v>
      </c>
      <c r="P115" s="140" t="s">
        <v>23</v>
      </c>
      <c r="Q115" s="66" t="s">
        <v>23</v>
      </c>
      <c r="R115" s="66" t="s">
        <v>23</v>
      </c>
      <c r="S115" s="18" t="s">
        <v>231</v>
      </c>
    </row>
    <row r="116" spans="1:19" ht="113.25" customHeight="1">
      <c r="A116" s="2">
        <v>1</v>
      </c>
      <c r="B116" s="63">
        <f t="shared" si="1"/>
        <v>90</v>
      </c>
      <c r="C116" s="66" t="s">
        <v>49</v>
      </c>
      <c r="D116" s="66" t="s">
        <v>216</v>
      </c>
      <c r="E116" s="70" t="s">
        <v>631</v>
      </c>
      <c r="F116" s="67" t="s">
        <v>522</v>
      </c>
      <c r="G116" s="64">
        <v>879</v>
      </c>
      <c r="H116" s="64" t="s">
        <v>133</v>
      </c>
      <c r="I116" s="66">
        <v>1</v>
      </c>
      <c r="J116" s="66">
        <v>71136000000</v>
      </c>
      <c r="K116" s="61" t="s">
        <v>203</v>
      </c>
      <c r="L116" s="142">
        <f>204000/1.2</f>
        <v>170000</v>
      </c>
      <c r="M116" s="138" t="s">
        <v>463</v>
      </c>
      <c r="N116" s="80" t="s">
        <v>47</v>
      </c>
      <c r="O116" s="64" t="s">
        <v>22</v>
      </c>
      <c r="P116" s="140" t="s">
        <v>23</v>
      </c>
      <c r="Q116" s="66" t="s">
        <v>23</v>
      </c>
      <c r="R116" s="66" t="s">
        <v>23</v>
      </c>
      <c r="S116" s="16" t="s">
        <v>214</v>
      </c>
    </row>
    <row r="117" spans="1:19" s="13" customFormat="1" ht="125.25" customHeight="1">
      <c r="A117" s="2">
        <v>1</v>
      </c>
      <c r="B117" s="63">
        <f t="shared" si="1"/>
        <v>91</v>
      </c>
      <c r="C117" s="64" t="s">
        <v>225</v>
      </c>
      <c r="D117" s="64" t="s">
        <v>226</v>
      </c>
      <c r="E117" s="65" t="s">
        <v>632</v>
      </c>
      <c r="F117" s="53" t="s">
        <v>521</v>
      </c>
      <c r="G117" s="64">
        <v>168</v>
      </c>
      <c r="H117" s="69" t="s">
        <v>60</v>
      </c>
      <c r="I117" s="5">
        <v>360</v>
      </c>
      <c r="J117" s="64">
        <v>71136000000</v>
      </c>
      <c r="K117" s="61" t="s">
        <v>203</v>
      </c>
      <c r="L117" s="141">
        <v>432000</v>
      </c>
      <c r="M117" s="138" t="s">
        <v>463</v>
      </c>
      <c r="N117" s="64" t="s">
        <v>144</v>
      </c>
      <c r="O117" s="64" t="s">
        <v>22</v>
      </c>
      <c r="P117" s="140" t="s">
        <v>23</v>
      </c>
      <c r="Q117" s="66" t="s">
        <v>23</v>
      </c>
      <c r="R117" s="66" t="s">
        <v>23</v>
      </c>
      <c r="S117" s="15" t="s">
        <v>227</v>
      </c>
    </row>
    <row r="118" spans="1:19" s="13" customFormat="1" ht="75.75" customHeight="1">
      <c r="A118" s="2">
        <v>1</v>
      </c>
      <c r="B118" s="63">
        <f t="shared" si="1"/>
        <v>92</v>
      </c>
      <c r="C118" s="61" t="s">
        <v>141</v>
      </c>
      <c r="D118" s="61" t="s">
        <v>211</v>
      </c>
      <c r="E118" s="62" t="s">
        <v>556</v>
      </c>
      <c r="F118" s="62" t="s">
        <v>212</v>
      </c>
      <c r="G118" s="69">
        <v>796</v>
      </c>
      <c r="H118" s="69" t="s">
        <v>25</v>
      </c>
      <c r="I118" s="34">
        <v>1</v>
      </c>
      <c r="J118" s="61">
        <v>71136000000</v>
      </c>
      <c r="K118" s="61" t="s">
        <v>203</v>
      </c>
      <c r="L118" s="134">
        <f>357000/1.2+500</f>
        <v>298000</v>
      </c>
      <c r="M118" s="138" t="s">
        <v>463</v>
      </c>
      <c r="N118" s="144" t="s">
        <v>334</v>
      </c>
      <c r="O118" s="64" t="s">
        <v>22</v>
      </c>
      <c r="P118" s="140" t="s">
        <v>23</v>
      </c>
      <c r="Q118" s="66" t="s">
        <v>23</v>
      </c>
      <c r="R118" s="66" t="s">
        <v>23</v>
      </c>
      <c r="S118" s="16" t="s">
        <v>419</v>
      </c>
    </row>
    <row r="119" spans="1:19" s="12" customFormat="1" ht="75.75" customHeight="1">
      <c r="A119" s="2">
        <v>1</v>
      </c>
      <c r="B119" s="63">
        <f t="shared" si="1"/>
        <v>93</v>
      </c>
      <c r="C119" s="64" t="s">
        <v>340</v>
      </c>
      <c r="D119" s="64" t="s">
        <v>340</v>
      </c>
      <c r="E119" s="65" t="s">
        <v>557</v>
      </c>
      <c r="F119" s="70" t="s">
        <v>477</v>
      </c>
      <c r="G119" s="64">
        <v>366</v>
      </c>
      <c r="H119" s="64" t="s">
        <v>28</v>
      </c>
      <c r="I119" s="5">
        <v>1</v>
      </c>
      <c r="J119" s="66">
        <v>71136000000</v>
      </c>
      <c r="K119" s="61" t="s">
        <v>203</v>
      </c>
      <c r="L119" s="151">
        <f>2000000/1.2</f>
        <v>1666666.6666666667</v>
      </c>
      <c r="M119" s="138" t="s">
        <v>463</v>
      </c>
      <c r="N119" s="144" t="s">
        <v>56</v>
      </c>
      <c r="O119" s="64" t="s">
        <v>22</v>
      </c>
      <c r="P119" s="140" t="s">
        <v>23</v>
      </c>
      <c r="Q119" s="66" t="s">
        <v>23</v>
      </c>
      <c r="R119" s="66" t="s">
        <v>23</v>
      </c>
      <c r="S119" s="14" t="s">
        <v>342</v>
      </c>
    </row>
    <row r="120" spans="1:19" s="12" customFormat="1" ht="60.75">
      <c r="A120" s="2">
        <v>1</v>
      </c>
      <c r="B120" s="63">
        <f t="shared" si="1"/>
        <v>94</v>
      </c>
      <c r="C120" s="66" t="s">
        <v>131</v>
      </c>
      <c r="D120" s="66" t="s">
        <v>348</v>
      </c>
      <c r="E120" s="67" t="s">
        <v>558</v>
      </c>
      <c r="F120" s="70" t="s">
        <v>519</v>
      </c>
      <c r="G120" s="69">
        <v>796</v>
      </c>
      <c r="H120" s="69" t="s">
        <v>25</v>
      </c>
      <c r="I120" s="5">
        <v>4</v>
      </c>
      <c r="J120" s="66">
        <v>71136000000</v>
      </c>
      <c r="K120" s="61" t="s">
        <v>203</v>
      </c>
      <c r="L120" s="152">
        <f>400000/1.2</f>
        <v>333333.3333333334</v>
      </c>
      <c r="M120" s="138" t="s">
        <v>463</v>
      </c>
      <c r="N120" s="80" t="s">
        <v>48</v>
      </c>
      <c r="O120" s="64" t="s">
        <v>22</v>
      </c>
      <c r="P120" s="140" t="s">
        <v>23</v>
      </c>
      <c r="Q120" s="66" t="s">
        <v>23</v>
      </c>
      <c r="R120" s="66" t="s">
        <v>23</v>
      </c>
      <c r="S120" s="14" t="s">
        <v>342</v>
      </c>
    </row>
    <row r="121" spans="1:19" s="12" customFormat="1" ht="60.75">
      <c r="A121" s="2">
        <v>1</v>
      </c>
      <c r="B121" s="63">
        <f t="shared" si="1"/>
        <v>95</v>
      </c>
      <c r="C121" s="66" t="s">
        <v>131</v>
      </c>
      <c r="D121" s="66" t="s">
        <v>348</v>
      </c>
      <c r="E121" s="67" t="s">
        <v>559</v>
      </c>
      <c r="F121" s="70" t="s">
        <v>519</v>
      </c>
      <c r="G121" s="69">
        <v>796</v>
      </c>
      <c r="H121" s="69" t="s">
        <v>25</v>
      </c>
      <c r="I121" s="5">
        <v>4</v>
      </c>
      <c r="J121" s="66">
        <v>71136000000</v>
      </c>
      <c r="K121" s="61" t="s">
        <v>203</v>
      </c>
      <c r="L121" s="152">
        <f>200000/1.2</f>
        <v>166666.6666666667</v>
      </c>
      <c r="M121" s="138" t="s">
        <v>463</v>
      </c>
      <c r="N121" s="80" t="s">
        <v>48</v>
      </c>
      <c r="O121" s="64" t="s">
        <v>22</v>
      </c>
      <c r="P121" s="140" t="s">
        <v>23</v>
      </c>
      <c r="Q121" s="66" t="s">
        <v>23</v>
      </c>
      <c r="R121" s="66" t="s">
        <v>23</v>
      </c>
      <c r="S121" s="14" t="s">
        <v>342</v>
      </c>
    </row>
    <row r="122" spans="1:19" s="12" customFormat="1" ht="60.75">
      <c r="A122" s="2">
        <v>1</v>
      </c>
      <c r="B122" s="63">
        <f t="shared" si="1"/>
        <v>96</v>
      </c>
      <c r="C122" s="64" t="s">
        <v>50</v>
      </c>
      <c r="D122" s="64" t="s">
        <v>50</v>
      </c>
      <c r="E122" s="65" t="s">
        <v>560</v>
      </c>
      <c r="F122" s="65" t="s">
        <v>355</v>
      </c>
      <c r="G122" s="64">
        <v>796</v>
      </c>
      <c r="H122" s="64" t="s">
        <v>25</v>
      </c>
      <c r="I122" s="5">
        <v>3000</v>
      </c>
      <c r="J122" s="64">
        <v>71136000000</v>
      </c>
      <c r="K122" s="61" t="s">
        <v>203</v>
      </c>
      <c r="L122" s="151">
        <f>540000*0+420000</f>
        <v>420000</v>
      </c>
      <c r="M122" s="138" t="s">
        <v>463</v>
      </c>
      <c r="N122" s="64" t="s">
        <v>80</v>
      </c>
      <c r="O122" s="64" t="s">
        <v>22</v>
      </c>
      <c r="P122" s="140" t="s">
        <v>23</v>
      </c>
      <c r="Q122" s="66" t="s">
        <v>23</v>
      </c>
      <c r="R122" s="66" t="s">
        <v>23</v>
      </c>
      <c r="S122" s="14" t="s">
        <v>274</v>
      </c>
    </row>
    <row r="123" spans="1:19" s="12" customFormat="1" ht="60.75">
      <c r="A123" s="2">
        <v>1</v>
      </c>
      <c r="B123" s="63">
        <f t="shared" si="1"/>
        <v>97</v>
      </c>
      <c r="C123" s="81" t="s">
        <v>49</v>
      </c>
      <c r="D123" s="69" t="s">
        <v>369</v>
      </c>
      <c r="E123" s="71" t="s">
        <v>555</v>
      </c>
      <c r="F123" s="70" t="s">
        <v>478</v>
      </c>
      <c r="G123" s="64">
        <v>789</v>
      </c>
      <c r="H123" s="64" t="s">
        <v>133</v>
      </c>
      <c r="I123" s="69">
        <v>3</v>
      </c>
      <c r="J123" s="69">
        <v>71136000000</v>
      </c>
      <c r="K123" s="61" t="s">
        <v>203</v>
      </c>
      <c r="L123" s="147">
        <f>210000*0+75000*4*0.6</f>
        <v>180000</v>
      </c>
      <c r="M123" s="138" t="s">
        <v>463</v>
      </c>
      <c r="N123" s="144" t="s">
        <v>56</v>
      </c>
      <c r="O123" s="64" t="s">
        <v>22</v>
      </c>
      <c r="P123" s="140" t="s">
        <v>23</v>
      </c>
      <c r="Q123" s="66" t="s">
        <v>23</v>
      </c>
      <c r="R123" s="66" t="s">
        <v>23</v>
      </c>
      <c r="S123" s="23" t="s">
        <v>368</v>
      </c>
    </row>
    <row r="124" spans="1:19" s="12" customFormat="1" ht="60.75">
      <c r="A124" s="2">
        <v>1</v>
      </c>
      <c r="B124" s="63">
        <f t="shared" si="1"/>
        <v>98</v>
      </c>
      <c r="C124" s="81" t="s">
        <v>43</v>
      </c>
      <c r="D124" s="69" t="s">
        <v>370</v>
      </c>
      <c r="E124" s="71" t="s">
        <v>553</v>
      </c>
      <c r="F124" s="70" t="s">
        <v>479</v>
      </c>
      <c r="G124" s="69">
        <v>168</v>
      </c>
      <c r="H124" s="69" t="s">
        <v>60</v>
      </c>
      <c r="I124" s="26">
        <v>31.2</v>
      </c>
      <c r="J124" s="69">
        <v>71136000000</v>
      </c>
      <c r="K124" s="61" t="s">
        <v>203</v>
      </c>
      <c r="L124" s="147">
        <f>1920000</f>
        <v>1920000</v>
      </c>
      <c r="M124" s="138" t="s">
        <v>463</v>
      </c>
      <c r="N124" s="144" t="s">
        <v>56</v>
      </c>
      <c r="O124" s="64" t="s">
        <v>22</v>
      </c>
      <c r="P124" s="140" t="s">
        <v>23</v>
      </c>
      <c r="Q124" s="66" t="s">
        <v>23</v>
      </c>
      <c r="R124" s="66" t="s">
        <v>23</v>
      </c>
      <c r="S124" s="23" t="s">
        <v>368</v>
      </c>
    </row>
    <row r="125" spans="1:19" s="12" customFormat="1" ht="84.75" customHeight="1">
      <c r="A125" s="2">
        <v>1</v>
      </c>
      <c r="B125" s="63">
        <f t="shared" si="1"/>
        <v>99</v>
      </c>
      <c r="C125" s="81" t="s">
        <v>43</v>
      </c>
      <c r="D125" s="69" t="s">
        <v>371</v>
      </c>
      <c r="E125" s="71" t="s">
        <v>554</v>
      </c>
      <c r="F125" s="67" t="s">
        <v>480</v>
      </c>
      <c r="G125" s="69">
        <v>166</v>
      </c>
      <c r="H125" s="69" t="s">
        <v>79</v>
      </c>
      <c r="I125" s="26">
        <v>8550</v>
      </c>
      <c r="J125" s="69">
        <v>71136000000</v>
      </c>
      <c r="K125" s="61" t="s">
        <v>203</v>
      </c>
      <c r="L125" s="147">
        <v>768000</v>
      </c>
      <c r="M125" s="138" t="s">
        <v>463</v>
      </c>
      <c r="N125" s="64" t="s">
        <v>80</v>
      </c>
      <c r="O125" s="64" t="s">
        <v>22</v>
      </c>
      <c r="P125" s="140" t="s">
        <v>23</v>
      </c>
      <c r="Q125" s="66" t="s">
        <v>23</v>
      </c>
      <c r="R125" s="66" t="s">
        <v>23</v>
      </c>
      <c r="S125" s="23" t="s">
        <v>368</v>
      </c>
    </row>
    <row r="126" spans="1:19" s="12" customFormat="1" ht="78.75" customHeight="1">
      <c r="A126" s="2">
        <v>1</v>
      </c>
      <c r="B126" s="63">
        <f t="shared" si="1"/>
        <v>100</v>
      </c>
      <c r="C126" s="81" t="s">
        <v>372</v>
      </c>
      <c r="D126" s="69" t="s">
        <v>372</v>
      </c>
      <c r="E126" s="71" t="s">
        <v>552</v>
      </c>
      <c r="F126" s="67" t="s">
        <v>480</v>
      </c>
      <c r="G126" s="69">
        <v>166</v>
      </c>
      <c r="H126" s="69" t="s">
        <v>79</v>
      </c>
      <c r="I126" s="35">
        <v>12000</v>
      </c>
      <c r="J126" s="69">
        <v>71136000000</v>
      </c>
      <c r="K126" s="61" t="s">
        <v>203</v>
      </c>
      <c r="L126" s="147">
        <v>350000</v>
      </c>
      <c r="M126" s="66" t="s">
        <v>464</v>
      </c>
      <c r="N126" s="64" t="s">
        <v>334</v>
      </c>
      <c r="O126" s="64" t="s">
        <v>22</v>
      </c>
      <c r="P126" s="140" t="s">
        <v>23</v>
      </c>
      <c r="Q126" s="66" t="s">
        <v>23</v>
      </c>
      <c r="R126" s="66" t="s">
        <v>23</v>
      </c>
      <c r="S126" s="23" t="s">
        <v>368</v>
      </c>
    </row>
    <row r="127" spans="1:19" s="12" customFormat="1" ht="60.75">
      <c r="A127" s="2">
        <v>1</v>
      </c>
      <c r="B127" s="63">
        <f t="shared" si="1"/>
        <v>101</v>
      </c>
      <c r="C127" s="69" t="s">
        <v>373</v>
      </c>
      <c r="D127" s="69" t="s">
        <v>374</v>
      </c>
      <c r="E127" s="71" t="s">
        <v>432</v>
      </c>
      <c r="F127" s="70" t="s">
        <v>520</v>
      </c>
      <c r="G127" s="69">
        <v>366</v>
      </c>
      <c r="H127" s="69" t="s">
        <v>28</v>
      </c>
      <c r="I127" s="26">
        <v>2</v>
      </c>
      <c r="J127" s="69">
        <v>71136000000</v>
      </c>
      <c r="K127" s="61" t="s">
        <v>203</v>
      </c>
      <c r="L127" s="147">
        <v>200000</v>
      </c>
      <c r="M127" s="66" t="s">
        <v>464</v>
      </c>
      <c r="N127" s="64" t="s">
        <v>80</v>
      </c>
      <c r="O127" s="64" t="s">
        <v>22</v>
      </c>
      <c r="P127" s="140" t="s">
        <v>23</v>
      </c>
      <c r="Q127" s="66" t="s">
        <v>23</v>
      </c>
      <c r="R127" s="66" t="s">
        <v>23</v>
      </c>
      <c r="S127" s="23" t="s">
        <v>368</v>
      </c>
    </row>
    <row r="128" spans="1:19" s="12" customFormat="1" ht="67.5" customHeight="1">
      <c r="A128" s="2">
        <v>1</v>
      </c>
      <c r="B128" s="63">
        <f t="shared" si="1"/>
        <v>102</v>
      </c>
      <c r="C128" s="81" t="s">
        <v>43</v>
      </c>
      <c r="D128" s="69" t="s">
        <v>371</v>
      </c>
      <c r="E128" s="71" t="s">
        <v>551</v>
      </c>
      <c r="F128" s="67" t="s">
        <v>480</v>
      </c>
      <c r="G128" s="69">
        <v>166</v>
      </c>
      <c r="H128" s="69" t="s">
        <v>79</v>
      </c>
      <c r="I128" s="36" t="s">
        <v>375</v>
      </c>
      <c r="J128" s="69">
        <v>71136000000</v>
      </c>
      <c r="K128" s="61" t="s">
        <v>203</v>
      </c>
      <c r="L128" s="147">
        <v>960000</v>
      </c>
      <c r="M128" s="66" t="s">
        <v>464</v>
      </c>
      <c r="N128" s="80" t="s">
        <v>48</v>
      </c>
      <c r="O128" s="64" t="str">
        <f>$O$34</f>
        <v>Запрос предложений</v>
      </c>
      <c r="P128" s="140" t="s">
        <v>27</v>
      </c>
      <c r="Q128" s="66" t="s">
        <v>23</v>
      </c>
      <c r="R128" s="66" t="s">
        <v>23</v>
      </c>
      <c r="S128" s="23" t="s">
        <v>368</v>
      </c>
    </row>
    <row r="129" spans="1:19" s="12" customFormat="1" ht="75.75" customHeight="1">
      <c r="A129" s="2">
        <v>1</v>
      </c>
      <c r="B129" s="63">
        <f t="shared" si="1"/>
        <v>103</v>
      </c>
      <c r="C129" s="66" t="s">
        <v>141</v>
      </c>
      <c r="D129" s="66" t="s">
        <v>272</v>
      </c>
      <c r="E129" s="71" t="s">
        <v>376</v>
      </c>
      <c r="F129" s="70" t="s">
        <v>377</v>
      </c>
      <c r="G129" s="69">
        <v>796</v>
      </c>
      <c r="H129" s="69" t="s">
        <v>25</v>
      </c>
      <c r="I129" s="26">
        <v>1</v>
      </c>
      <c r="J129" s="69">
        <v>71136000000</v>
      </c>
      <c r="K129" s="61" t="s">
        <v>203</v>
      </c>
      <c r="L129" s="148">
        <f>116700+300</f>
        <v>117000</v>
      </c>
      <c r="M129" s="66" t="s">
        <v>464</v>
      </c>
      <c r="N129" s="64" t="s">
        <v>144</v>
      </c>
      <c r="O129" s="64" t="s">
        <v>22</v>
      </c>
      <c r="P129" s="140" t="s">
        <v>23</v>
      </c>
      <c r="Q129" s="66" t="s">
        <v>23</v>
      </c>
      <c r="R129" s="66" t="s">
        <v>23</v>
      </c>
      <c r="S129" s="23" t="s">
        <v>368</v>
      </c>
    </row>
    <row r="130" spans="1:19" s="12" customFormat="1" ht="60.75">
      <c r="A130" s="2">
        <v>1</v>
      </c>
      <c r="B130" s="63">
        <f t="shared" si="1"/>
        <v>104</v>
      </c>
      <c r="C130" s="81" t="s">
        <v>43</v>
      </c>
      <c r="D130" s="69" t="s">
        <v>371</v>
      </c>
      <c r="E130" s="71" t="s">
        <v>550</v>
      </c>
      <c r="F130" s="67" t="s">
        <v>481</v>
      </c>
      <c r="G130" s="69">
        <v>168</v>
      </c>
      <c r="H130" s="69" t="s">
        <v>60</v>
      </c>
      <c r="I130" s="26">
        <v>17.024</v>
      </c>
      <c r="J130" s="69">
        <v>71136000000</v>
      </c>
      <c r="K130" s="61" t="s">
        <v>203</v>
      </c>
      <c r="L130" s="148">
        <v>2840000</v>
      </c>
      <c r="M130" s="66" t="s">
        <v>464</v>
      </c>
      <c r="N130" s="80" t="s">
        <v>48</v>
      </c>
      <c r="O130" s="64" t="s">
        <v>22</v>
      </c>
      <c r="P130" s="140" t="s">
        <v>23</v>
      </c>
      <c r="Q130" s="66" t="s">
        <v>23</v>
      </c>
      <c r="R130" s="66" t="s">
        <v>23</v>
      </c>
      <c r="S130" s="23" t="s">
        <v>368</v>
      </c>
    </row>
    <row r="131" spans="1:19" s="12" customFormat="1" ht="60.75">
      <c r="A131" s="2">
        <v>1</v>
      </c>
      <c r="B131" s="63">
        <f t="shared" si="1"/>
        <v>105</v>
      </c>
      <c r="C131" s="64" t="s">
        <v>71</v>
      </c>
      <c r="D131" s="64" t="s">
        <v>356</v>
      </c>
      <c r="E131" s="65" t="s">
        <v>549</v>
      </c>
      <c r="F131" s="65" t="s">
        <v>357</v>
      </c>
      <c r="G131" s="64">
        <v>796</v>
      </c>
      <c r="H131" s="64" t="s">
        <v>25</v>
      </c>
      <c r="I131" s="5">
        <v>2000</v>
      </c>
      <c r="J131" s="64">
        <v>71136000000</v>
      </c>
      <c r="K131" s="61" t="s">
        <v>203</v>
      </c>
      <c r="L131" s="141">
        <f>158300*0+125000</f>
        <v>125000</v>
      </c>
      <c r="M131" s="66" t="s">
        <v>464</v>
      </c>
      <c r="N131" s="139" t="s">
        <v>336</v>
      </c>
      <c r="O131" s="64" t="s">
        <v>22</v>
      </c>
      <c r="P131" s="140" t="s">
        <v>23</v>
      </c>
      <c r="Q131" s="66" t="s">
        <v>23</v>
      </c>
      <c r="R131" s="66" t="s">
        <v>23</v>
      </c>
      <c r="S131" s="14" t="s">
        <v>274</v>
      </c>
    </row>
    <row r="132" spans="1:19" s="12" customFormat="1" ht="60.75">
      <c r="A132" s="2">
        <v>1</v>
      </c>
      <c r="B132" s="63">
        <f t="shared" si="1"/>
        <v>106</v>
      </c>
      <c r="C132" s="64" t="s">
        <v>207</v>
      </c>
      <c r="D132" s="64" t="s">
        <v>358</v>
      </c>
      <c r="E132" s="65" t="s">
        <v>533</v>
      </c>
      <c r="F132" s="65" t="s">
        <v>355</v>
      </c>
      <c r="G132" s="64">
        <v>796</v>
      </c>
      <c r="H132" s="64" t="s">
        <v>25</v>
      </c>
      <c r="I132" s="5">
        <v>2000</v>
      </c>
      <c r="J132" s="64">
        <v>71136000000</v>
      </c>
      <c r="K132" s="61" t="s">
        <v>203</v>
      </c>
      <c r="L132" s="141">
        <v>140000</v>
      </c>
      <c r="M132" s="66" t="s">
        <v>464</v>
      </c>
      <c r="N132" s="139" t="s">
        <v>336</v>
      </c>
      <c r="O132" s="64" t="s">
        <v>22</v>
      </c>
      <c r="P132" s="140" t="s">
        <v>23</v>
      </c>
      <c r="Q132" s="66" t="s">
        <v>23</v>
      </c>
      <c r="R132" s="66" t="s">
        <v>23</v>
      </c>
      <c r="S132" s="14" t="s">
        <v>274</v>
      </c>
    </row>
    <row r="133" spans="1:19" s="12" customFormat="1" ht="66.75" customHeight="1">
      <c r="A133" s="2">
        <v>1</v>
      </c>
      <c r="B133" s="63">
        <f t="shared" si="1"/>
        <v>107</v>
      </c>
      <c r="C133" s="66" t="s">
        <v>349</v>
      </c>
      <c r="D133" s="66" t="s">
        <v>350</v>
      </c>
      <c r="E133" s="67" t="s">
        <v>532</v>
      </c>
      <c r="F133" s="70" t="s">
        <v>519</v>
      </c>
      <c r="G133" s="69">
        <v>796</v>
      </c>
      <c r="H133" s="69" t="s">
        <v>25</v>
      </c>
      <c r="I133" s="5">
        <v>2</v>
      </c>
      <c r="J133" s="66">
        <v>71136000000</v>
      </c>
      <c r="K133" s="61" t="s">
        <v>203</v>
      </c>
      <c r="L133" s="146">
        <f>634000/1.2</f>
        <v>528333.3333333334</v>
      </c>
      <c r="M133" s="66" t="s">
        <v>464</v>
      </c>
      <c r="N133" s="64" t="s">
        <v>334</v>
      </c>
      <c r="O133" s="64" t="s">
        <v>22</v>
      </c>
      <c r="P133" s="140" t="s">
        <v>23</v>
      </c>
      <c r="Q133" s="66" t="s">
        <v>23</v>
      </c>
      <c r="R133" s="66" t="s">
        <v>23</v>
      </c>
      <c r="S133" s="14" t="s">
        <v>459</v>
      </c>
    </row>
    <row r="134" spans="1:19" s="12" customFormat="1" ht="66" customHeight="1">
      <c r="A134" s="2">
        <v>1</v>
      </c>
      <c r="B134" s="63">
        <f t="shared" si="1"/>
        <v>108</v>
      </c>
      <c r="C134" s="66" t="s">
        <v>49</v>
      </c>
      <c r="D134" s="66" t="s">
        <v>49</v>
      </c>
      <c r="E134" s="67" t="s">
        <v>548</v>
      </c>
      <c r="F134" s="67" t="s">
        <v>215</v>
      </c>
      <c r="G134" s="64">
        <v>879</v>
      </c>
      <c r="H134" s="64" t="s">
        <v>133</v>
      </c>
      <c r="I134" s="66">
        <v>1</v>
      </c>
      <c r="J134" s="66">
        <v>71136000000</v>
      </c>
      <c r="K134" s="61" t="s">
        <v>203</v>
      </c>
      <c r="L134" s="142">
        <v>1100000</v>
      </c>
      <c r="M134" s="66" t="s">
        <v>464</v>
      </c>
      <c r="N134" s="64" t="s">
        <v>334</v>
      </c>
      <c r="O134" s="64" t="s">
        <v>22</v>
      </c>
      <c r="P134" s="140" t="s">
        <v>23</v>
      </c>
      <c r="Q134" s="66" t="s">
        <v>23</v>
      </c>
      <c r="R134" s="66" t="s">
        <v>23</v>
      </c>
      <c r="S134" s="16" t="s">
        <v>214</v>
      </c>
    </row>
    <row r="135" spans="1:19" s="12" customFormat="1" ht="60.75">
      <c r="A135" s="2">
        <v>1</v>
      </c>
      <c r="B135" s="63">
        <f t="shared" si="1"/>
        <v>109</v>
      </c>
      <c r="C135" s="80" t="s">
        <v>105</v>
      </c>
      <c r="D135" s="66" t="s">
        <v>143</v>
      </c>
      <c r="E135" s="82" t="s">
        <v>531</v>
      </c>
      <c r="F135" s="79" t="s">
        <v>476</v>
      </c>
      <c r="G135" s="69">
        <v>796</v>
      </c>
      <c r="H135" s="69" t="s">
        <v>25</v>
      </c>
      <c r="I135" s="10">
        <v>1</v>
      </c>
      <c r="J135" s="66">
        <v>71136000000</v>
      </c>
      <c r="K135" s="61" t="s">
        <v>203</v>
      </c>
      <c r="L135" s="143">
        <v>100000</v>
      </c>
      <c r="M135" s="66" t="s">
        <v>464</v>
      </c>
      <c r="N135" s="144" t="s">
        <v>56</v>
      </c>
      <c r="O135" s="64" t="s">
        <v>22</v>
      </c>
      <c r="P135" s="140" t="s">
        <v>23</v>
      </c>
      <c r="Q135" s="66" t="s">
        <v>23</v>
      </c>
      <c r="R135" s="66" t="s">
        <v>23</v>
      </c>
      <c r="S135" s="18" t="s">
        <v>231</v>
      </c>
    </row>
    <row r="136" spans="1:19" s="12" customFormat="1" ht="60.75">
      <c r="A136" s="2">
        <v>1</v>
      </c>
      <c r="B136" s="63">
        <f t="shared" si="1"/>
        <v>110</v>
      </c>
      <c r="C136" s="80" t="s">
        <v>105</v>
      </c>
      <c r="D136" s="66" t="s">
        <v>143</v>
      </c>
      <c r="E136" s="82" t="s">
        <v>534</v>
      </c>
      <c r="F136" s="79" t="s">
        <v>476</v>
      </c>
      <c r="G136" s="69">
        <v>796</v>
      </c>
      <c r="H136" s="69" t="s">
        <v>25</v>
      </c>
      <c r="I136" s="10">
        <v>1</v>
      </c>
      <c r="J136" s="66">
        <v>71136000000</v>
      </c>
      <c r="K136" s="61" t="s">
        <v>203</v>
      </c>
      <c r="L136" s="143">
        <v>134000</v>
      </c>
      <c r="M136" s="66" t="s">
        <v>464</v>
      </c>
      <c r="N136" s="144" t="s">
        <v>56</v>
      </c>
      <c r="O136" s="64" t="s">
        <v>22</v>
      </c>
      <c r="P136" s="140" t="s">
        <v>23</v>
      </c>
      <c r="Q136" s="66" t="s">
        <v>23</v>
      </c>
      <c r="R136" s="66" t="s">
        <v>23</v>
      </c>
      <c r="S136" s="18" t="s">
        <v>231</v>
      </c>
    </row>
    <row r="137" spans="1:19" ht="75.75" customHeight="1">
      <c r="A137" s="2">
        <v>1</v>
      </c>
      <c r="B137" s="63">
        <f t="shared" si="1"/>
        <v>111</v>
      </c>
      <c r="C137" s="80" t="s">
        <v>105</v>
      </c>
      <c r="D137" s="66" t="s">
        <v>143</v>
      </c>
      <c r="E137" s="53" t="s">
        <v>535</v>
      </c>
      <c r="F137" s="79" t="s">
        <v>476</v>
      </c>
      <c r="G137" s="69">
        <v>796</v>
      </c>
      <c r="H137" s="69" t="s">
        <v>25</v>
      </c>
      <c r="I137" s="10">
        <v>1</v>
      </c>
      <c r="J137" s="66">
        <v>71136000000</v>
      </c>
      <c r="K137" s="61" t="s">
        <v>203</v>
      </c>
      <c r="L137" s="153">
        <v>386000</v>
      </c>
      <c r="M137" s="66" t="s">
        <v>464</v>
      </c>
      <c r="N137" s="144" t="s">
        <v>56</v>
      </c>
      <c r="O137" s="64" t="s">
        <v>22</v>
      </c>
      <c r="P137" s="140" t="s">
        <v>23</v>
      </c>
      <c r="Q137" s="66" t="s">
        <v>23</v>
      </c>
      <c r="R137" s="66" t="s">
        <v>23</v>
      </c>
      <c r="S137" s="18" t="s">
        <v>231</v>
      </c>
    </row>
    <row r="138" spans="1:19" ht="75.75" customHeight="1">
      <c r="A138" s="2">
        <v>1</v>
      </c>
      <c r="B138" s="63">
        <f t="shared" si="1"/>
        <v>112</v>
      </c>
      <c r="C138" s="64" t="s">
        <v>284</v>
      </c>
      <c r="D138" s="64" t="s">
        <v>395</v>
      </c>
      <c r="E138" s="65" t="s">
        <v>420</v>
      </c>
      <c r="F138" s="53" t="s">
        <v>518</v>
      </c>
      <c r="G138" s="64">
        <v>366</v>
      </c>
      <c r="H138" s="64" t="s">
        <v>28</v>
      </c>
      <c r="I138" s="5">
        <v>1</v>
      </c>
      <c r="J138" s="64">
        <v>71136000000</v>
      </c>
      <c r="K138" s="61" t="s">
        <v>203</v>
      </c>
      <c r="L138" s="137">
        <v>414000</v>
      </c>
      <c r="M138" s="66" t="s">
        <v>464</v>
      </c>
      <c r="N138" s="139" t="s">
        <v>56</v>
      </c>
      <c r="O138" s="64" t="s">
        <v>22</v>
      </c>
      <c r="P138" s="140" t="s">
        <v>23</v>
      </c>
      <c r="Q138" s="66" t="s">
        <v>23</v>
      </c>
      <c r="R138" s="66" t="s">
        <v>23</v>
      </c>
      <c r="S138" s="18" t="s">
        <v>293</v>
      </c>
    </row>
    <row r="139" spans="1:19" ht="108.75" customHeight="1">
      <c r="A139" s="2">
        <v>1</v>
      </c>
      <c r="B139" s="63">
        <f t="shared" si="1"/>
        <v>113</v>
      </c>
      <c r="C139" s="64" t="s">
        <v>284</v>
      </c>
      <c r="D139" s="64" t="s">
        <v>395</v>
      </c>
      <c r="E139" s="65" t="s">
        <v>530</v>
      </c>
      <c r="F139" s="65" t="s">
        <v>392</v>
      </c>
      <c r="G139" s="64">
        <v>366</v>
      </c>
      <c r="H139" s="64" t="s">
        <v>28</v>
      </c>
      <c r="I139" s="5">
        <v>1</v>
      </c>
      <c r="J139" s="64">
        <v>71136000000</v>
      </c>
      <c r="K139" s="61" t="s">
        <v>203</v>
      </c>
      <c r="L139" s="137">
        <v>165200</v>
      </c>
      <c r="M139" s="66" t="s">
        <v>464</v>
      </c>
      <c r="N139" s="139" t="s">
        <v>56</v>
      </c>
      <c r="O139" s="64" t="s">
        <v>22</v>
      </c>
      <c r="P139" s="140" t="s">
        <v>23</v>
      </c>
      <c r="Q139" s="66" t="s">
        <v>23</v>
      </c>
      <c r="R139" s="66" t="s">
        <v>23</v>
      </c>
      <c r="S139" s="18" t="s">
        <v>293</v>
      </c>
    </row>
    <row r="140" spans="1:19" ht="60.75">
      <c r="A140" s="2">
        <v>1</v>
      </c>
      <c r="B140" s="63">
        <f t="shared" si="1"/>
        <v>114</v>
      </c>
      <c r="C140" s="64" t="s">
        <v>29</v>
      </c>
      <c r="D140" s="64" t="s">
        <v>29</v>
      </c>
      <c r="E140" s="65" t="s">
        <v>393</v>
      </c>
      <c r="F140" s="65" t="s">
        <v>517</v>
      </c>
      <c r="G140" s="64">
        <v>366</v>
      </c>
      <c r="H140" s="64" t="s">
        <v>28</v>
      </c>
      <c r="I140" s="5">
        <v>1</v>
      </c>
      <c r="J140" s="64">
        <v>71136000000</v>
      </c>
      <c r="K140" s="61" t="s">
        <v>203</v>
      </c>
      <c r="L140" s="137">
        <v>360000</v>
      </c>
      <c r="M140" s="66" t="s">
        <v>464</v>
      </c>
      <c r="N140" s="139" t="s">
        <v>56</v>
      </c>
      <c r="O140" s="64" t="s">
        <v>22</v>
      </c>
      <c r="P140" s="140" t="s">
        <v>23</v>
      </c>
      <c r="Q140" s="66" t="s">
        <v>23</v>
      </c>
      <c r="R140" s="66" t="s">
        <v>23</v>
      </c>
      <c r="S140" s="18" t="s">
        <v>293</v>
      </c>
    </row>
    <row r="141" spans="1:19" ht="71.25" customHeight="1">
      <c r="A141" s="2">
        <v>1</v>
      </c>
      <c r="B141" s="63">
        <f t="shared" si="1"/>
        <v>115</v>
      </c>
      <c r="C141" s="64" t="s">
        <v>71</v>
      </c>
      <c r="D141" s="64" t="s">
        <v>72</v>
      </c>
      <c r="E141" s="65" t="s">
        <v>394</v>
      </c>
      <c r="F141" s="65" t="s">
        <v>516</v>
      </c>
      <c r="G141" s="64">
        <v>796</v>
      </c>
      <c r="H141" s="64" t="s">
        <v>25</v>
      </c>
      <c r="I141" s="30">
        <v>1</v>
      </c>
      <c r="J141" s="64">
        <v>71136000000</v>
      </c>
      <c r="K141" s="61" t="s">
        <v>203</v>
      </c>
      <c r="L141" s="137">
        <f>145000/1.2</f>
        <v>120833.33333333334</v>
      </c>
      <c r="M141" s="66" t="s">
        <v>464</v>
      </c>
      <c r="N141" s="154" t="s">
        <v>48</v>
      </c>
      <c r="O141" s="64" t="s">
        <v>22</v>
      </c>
      <c r="P141" s="140" t="s">
        <v>23</v>
      </c>
      <c r="Q141" s="66" t="s">
        <v>23</v>
      </c>
      <c r="R141" s="66" t="s">
        <v>23</v>
      </c>
      <c r="S141" s="18" t="s">
        <v>293</v>
      </c>
    </row>
    <row r="142" spans="1:19" s="13" customFormat="1" ht="84" customHeight="1">
      <c r="A142" s="2">
        <v>1</v>
      </c>
      <c r="B142" s="63">
        <f t="shared" si="1"/>
        <v>116</v>
      </c>
      <c r="C142" s="66" t="s">
        <v>43</v>
      </c>
      <c r="D142" s="66" t="s">
        <v>351</v>
      </c>
      <c r="E142" s="67" t="s">
        <v>536</v>
      </c>
      <c r="F142" s="79" t="s">
        <v>515</v>
      </c>
      <c r="G142" s="69">
        <v>168</v>
      </c>
      <c r="H142" s="69" t="s">
        <v>60</v>
      </c>
      <c r="I142" s="26">
        <v>1</v>
      </c>
      <c r="J142" s="66">
        <v>71136000000</v>
      </c>
      <c r="K142" s="61" t="s">
        <v>203</v>
      </c>
      <c r="L142" s="148">
        <v>120000</v>
      </c>
      <c r="M142" s="66" t="s">
        <v>464</v>
      </c>
      <c r="N142" s="64" t="s">
        <v>78</v>
      </c>
      <c r="O142" s="64" t="s">
        <v>22</v>
      </c>
      <c r="P142" s="140" t="s">
        <v>23</v>
      </c>
      <c r="Q142" s="66" t="s">
        <v>23</v>
      </c>
      <c r="R142" s="66" t="s">
        <v>23</v>
      </c>
      <c r="S142" s="16" t="s">
        <v>123</v>
      </c>
    </row>
    <row r="143" spans="1:19" s="13" customFormat="1" ht="81">
      <c r="A143" s="2">
        <v>1</v>
      </c>
      <c r="B143" s="63">
        <f t="shared" si="1"/>
        <v>117</v>
      </c>
      <c r="C143" s="66" t="s">
        <v>145</v>
      </c>
      <c r="D143" s="66" t="s">
        <v>396</v>
      </c>
      <c r="E143" s="65" t="s">
        <v>537</v>
      </c>
      <c r="F143" s="65" t="s">
        <v>352</v>
      </c>
      <c r="G143" s="69">
        <v>796</v>
      </c>
      <c r="H143" s="69" t="s">
        <v>25</v>
      </c>
      <c r="I143" s="10">
        <v>10</v>
      </c>
      <c r="J143" s="61">
        <v>71136000000</v>
      </c>
      <c r="K143" s="61" t="s">
        <v>203</v>
      </c>
      <c r="L143" s="148">
        <v>180000</v>
      </c>
      <c r="M143" s="64" t="s">
        <v>465</v>
      </c>
      <c r="N143" s="64" t="s">
        <v>144</v>
      </c>
      <c r="O143" s="64" t="s">
        <v>22</v>
      </c>
      <c r="P143" s="140" t="s">
        <v>23</v>
      </c>
      <c r="Q143" s="66" t="s">
        <v>23</v>
      </c>
      <c r="R143" s="66" t="s">
        <v>23</v>
      </c>
      <c r="S143" s="16" t="s">
        <v>123</v>
      </c>
    </row>
    <row r="144" spans="1:19" ht="60.75">
      <c r="A144" s="2">
        <v>1</v>
      </c>
      <c r="B144" s="63">
        <f t="shared" si="1"/>
        <v>118</v>
      </c>
      <c r="C144" s="81" t="s">
        <v>378</v>
      </c>
      <c r="D144" s="64" t="s">
        <v>379</v>
      </c>
      <c r="E144" s="71" t="s">
        <v>538</v>
      </c>
      <c r="F144" s="65" t="s">
        <v>380</v>
      </c>
      <c r="G144" s="69">
        <v>113</v>
      </c>
      <c r="H144" s="69" t="s">
        <v>381</v>
      </c>
      <c r="I144" s="35">
        <v>50</v>
      </c>
      <c r="J144" s="69">
        <v>71136000000</v>
      </c>
      <c r="K144" s="61" t="s">
        <v>203</v>
      </c>
      <c r="L144" s="147">
        <v>100000</v>
      </c>
      <c r="M144" s="64" t="s">
        <v>465</v>
      </c>
      <c r="N144" s="139" t="s">
        <v>336</v>
      </c>
      <c r="O144" s="64" t="str">
        <f>$O$34</f>
        <v>Запрос предложений</v>
      </c>
      <c r="P144" s="140" t="s">
        <v>27</v>
      </c>
      <c r="Q144" s="66" t="s">
        <v>23</v>
      </c>
      <c r="R144" s="66" t="s">
        <v>23</v>
      </c>
      <c r="S144" s="23" t="s">
        <v>368</v>
      </c>
    </row>
    <row r="145" spans="1:19" ht="77.25" customHeight="1">
      <c r="A145" s="2">
        <v>1</v>
      </c>
      <c r="B145" s="63">
        <f t="shared" si="1"/>
        <v>119</v>
      </c>
      <c r="C145" s="69" t="s">
        <v>245</v>
      </c>
      <c r="D145" s="69" t="s">
        <v>128</v>
      </c>
      <c r="E145" s="71" t="s">
        <v>539</v>
      </c>
      <c r="F145" s="70" t="s">
        <v>382</v>
      </c>
      <c r="G145" s="69">
        <v>168</v>
      </c>
      <c r="H145" s="69" t="s">
        <v>60</v>
      </c>
      <c r="I145" s="26">
        <v>13</v>
      </c>
      <c r="J145" s="69">
        <v>71136000000</v>
      </c>
      <c r="K145" s="61" t="s">
        <v>203</v>
      </c>
      <c r="L145" s="147">
        <v>400000</v>
      </c>
      <c r="M145" s="64" t="s">
        <v>465</v>
      </c>
      <c r="N145" s="69" t="s">
        <v>57</v>
      </c>
      <c r="O145" s="64" t="s">
        <v>22</v>
      </c>
      <c r="P145" s="140" t="s">
        <v>23</v>
      </c>
      <c r="Q145" s="66" t="s">
        <v>23</v>
      </c>
      <c r="R145" s="66" t="s">
        <v>23</v>
      </c>
      <c r="S145" s="23" t="s">
        <v>368</v>
      </c>
    </row>
    <row r="146" spans="1:19" s="12" customFormat="1" ht="66" customHeight="1">
      <c r="A146" s="2">
        <v>1</v>
      </c>
      <c r="B146" s="63">
        <f t="shared" si="1"/>
        <v>120</v>
      </c>
      <c r="C146" s="64" t="s">
        <v>359</v>
      </c>
      <c r="D146" s="64" t="s">
        <v>360</v>
      </c>
      <c r="E146" s="82" t="s">
        <v>540</v>
      </c>
      <c r="F146" s="65" t="s">
        <v>421</v>
      </c>
      <c r="G146" s="64">
        <v>796</v>
      </c>
      <c r="H146" s="64" t="s">
        <v>25</v>
      </c>
      <c r="I146" s="5">
        <v>1500000</v>
      </c>
      <c r="J146" s="64">
        <v>71136000000</v>
      </c>
      <c r="K146" s="61" t="s">
        <v>203</v>
      </c>
      <c r="L146" s="151">
        <v>420000</v>
      </c>
      <c r="M146" s="64" t="s">
        <v>465</v>
      </c>
      <c r="N146" s="64" t="s">
        <v>78</v>
      </c>
      <c r="O146" s="64" t="s">
        <v>22</v>
      </c>
      <c r="P146" s="140" t="s">
        <v>23</v>
      </c>
      <c r="Q146" s="66" t="s">
        <v>23</v>
      </c>
      <c r="R146" s="66" t="s">
        <v>23</v>
      </c>
      <c r="S146" s="14" t="s">
        <v>274</v>
      </c>
    </row>
    <row r="147" spans="1:19" s="6" customFormat="1" ht="60.75">
      <c r="A147" s="2">
        <v>1</v>
      </c>
      <c r="B147" s="63">
        <f t="shared" si="1"/>
        <v>121</v>
      </c>
      <c r="C147" s="80" t="s">
        <v>105</v>
      </c>
      <c r="D147" s="66" t="s">
        <v>143</v>
      </c>
      <c r="E147" s="83" t="s">
        <v>236</v>
      </c>
      <c r="F147" s="79" t="s">
        <v>476</v>
      </c>
      <c r="G147" s="69">
        <v>796</v>
      </c>
      <c r="H147" s="69" t="s">
        <v>25</v>
      </c>
      <c r="I147" s="10">
        <v>1</v>
      </c>
      <c r="J147" s="66">
        <v>71136000000</v>
      </c>
      <c r="K147" s="61" t="s">
        <v>203</v>
      </c>
      <c r="L147" s="143">
        <v>117000</v>
      </c>
      <c r="M147" s="64" t="s">
        <v>465</v>
      </c>
      <c r="N147" s="144" t="s">
        <v>56</v>
      </c>
      <c r="O147" s="64" t="s">
        <v>22</v>
      </c>
      <c r="P147" s="140" t="s">
        <v>23</v>
      </c>
      <c r="Q147" s="66" t="s">
        <v>23</v>
      </c>
      <c r="R147" s="66" t="s">
        <v>23</v>
      </c>
      <c r="S147" s="18" t="s">
        <v>231</v>
      </c>
    </row>
    <row r="148" spans="1:19" s="37" customFormat="1" ht="93.75" customHeight="1">
      <c r="A148" s="2">
        <v>1</v>
      </c>
      <c r="B148" s="63">
        <f t="shared" si="1"/>
        <v>122</v>
      </c>
      <c r="C148" s="84" t="s">
        <v>284</v>
      </c>
      <c r="D148" s="84" t="s">
        <v>284</v>
      </c>
      <c r="E148" s="65" t="s">
        <v>541</v>
      </c>
      <c r="F148" s="65" t="s">
        <v>455</v>
      </c>
      <c r="G148" s="64">
        <v>796</v>
      </c>
      <c r="H148" s="64" t="s">
        <v>25</v>
      </c>
      <c r="I148" s="5">
        <v>1</v>
      </c>
      <c r="J148" s="64">
        <v>71136000000</v>
      </c>
      <c r="K148" s="61" t="s">
        <v>203</v>
      </c>
      <c r="L148" s="141">
        <f>162000/1.2</f>
        <v>135000</v>
      </c>
      <c r="M148" s="139" t="s">
        <v>466</v>
      </c>
      <c r="N148" s="139" t="s">
        <v>56</v>
      </c>
      <c r="O148" s="64" t="s">
        <v>22</v>
      </c>
      <c r="P148" s="140" t="s">
        <v>23</v>
      </c>
      <c r="Q148" s="66" t="s">
        <v>23</v>
      </c>
      <c r="R148" s="66" t="s">
        <v>23</v>
      </c>
      <c r="S148" s="15" t="s">
        <v>453</v>
      </c>
    </row>
    <row r="149" spans="1:19" s="37" customFormat="1" ht="74.25" customHeight="1">
      <c r="A149" s="2">
        <v>1</v>
      </c>
      <c r="B149" s="63">
        <f t="shared" si="1"/>
        <v>123</v>
      </c>
      <c r="C149" s="84" t="s">
        <v>450</v>
      </c>
      <c r="D149" s="84" t="s">
        <v>451</v>
      </c>
      <c r="E149" s="65" t="s">
        <v>452</v>
      </c>
      <c r="F149" s="65" t="s">
        <v>525</v>
      </c>
      <c r="G149" s="64">
        <v>839</v>
      </c>
      <c r="H149" s="64" t="s">
        <v>122</v>
      </c>
      <c r="I149" s="5">
        <v>2</v>
      </c>
      <c r="J149" s="64">
        <v>71136000000</v>
      </c>
      <c r="K149" s="61" t="s">
        <v>203</v>
      </c>
      <c r="L149" s="141">
        <f>120000/1.2</f>
        <v>100000</v>
      </c>
      <c r="M149" s="138" t="s">
        <v>463</v>
      </c>
      <c r="N149" s="64" t="s">
        <v>47</v>
      </c>
      <c r="O149" s="64" t="s">
        <v>292</v>
      </c>
      <c r="P149" s="172" t="s">
        <v>292</v>
      </c>
      <c r="Q149" s="66" t="s">
        <v>23</v>
      </c>
      <c r="R149" s="66" t="s">
        <v>23</v>
      </c>
      <c r="S149" s="15" t="s">
        <v>453</v>
      </c>
    </row>
    <row r="150" spans="1:19" s="12" customFormat="1" ht="57.75" customHeight="1">
      <c r="A150" s="2"/>
      <c r="B150" s="63">
        <f t="shared" si="1"/>
        <v>124</v>
      </c>
      <c r="C150" s="64" t="s">
        <v>349</v>
      </c>
      <c r="D150" s="64" t="s">
        <v>467</v>
      </c>
      <c r="E150" s="67" t="s">
        <v>542</v>
      </c>
      <c r="F150" s="65" t="s">
        <v>470</v>
      </c>
      <c r="G150" s="64">
        <v>796</v>
      </c>
      <c r="H150" s="64" t="s">
        <v>25</v>
      </c>
      <c r="I150" s="5">
        <v>4</v>
      </c>
      <c r="J150" s="64">
        <v>71136000000</v>
      </c>
      <c r="K150" s="61" t="s">
        <v>203</v>
      </c>
      <c r="L150" s="142">
        <v>250000</v>
      </c>
      <c r="M150" s="138" t="s">
        <v>463</v>
      </c>
      <c r="N150" s="144" t="s">
        <v>74</v>
      </c>
      <c r="O150" s="64" t="s">
        <v>292</v>
      </c>
      <c r="P150" s="172" t="s">
        <v>292</v>
      </c>
      <c r="Q150" s="66" t="s">
        <v>23</v>
      </c>
      <c r="R150" s="66" t="s">
        <v>23</v>
      </c>
      <c r="S150" s="14" t="s">
        <v>210</v>
      </c>
    </row>
    <row r="151" spans="1:19" s="12" customFormat="1" ht="63.75" customHeight="1">
      <c r="A151" s="2"/>
      <c r="B151" s="63">
        <f t="shared" si="1"/>
        <v>125</v>
      </c>
      <c r="C151" s="64" t="s">
        <v>468</v>
      </c>
      <c r="D151" s="64" t="s">
        <v>467</v>
      </c>
      <c r="E151" s="53" t="s">
        <v>543</v>
      </c>
      <c r="F151" s="65" t="s">
        <v>470</v>
      </c>
      <c r="G151" s="64">
        <v>796</v>
      </c>
      <c r="H151" s="64" t="s">
        <v>25</v>
      </c>
      <c r="I151" s="5">
        <v>4</v>
      </c>
      <c r="J151" s="64">
        <v>71136000000</v>
      </c>
      <c r="K151" s="61" t="s">
        <v>203</v>
      </c>
      <c r="L151" s="142">
        <v>141666.67</v>
      </c>
      <c r="M151" s="64" t="s">
        <v>463</v>
      </c>
      <c r="N151" s="144" t="s">
        <v>74</v>
      </c>
      <c r="O151" s="64" t="s">
        <v>292</v>
      </c>
      <c r="P151" s="172" t="s">
        <v>292</v>
      </c>
      <c r="Q151" s="66" t="s">
        <v>23</v>
      </c>
      <c r="R151" s="66" t="s">
        <v>23</v>
      </c>
      <c r="S151" s="14" t="s">
        <v>210</v>
      </c>
    </row>
    <row r="152" spans="1:19" s="37" customFormat="1" ht="65.25" customHeight="1">
      <c r="A152" s="2">
        <v>1</v>
      </c>
      <c r="B152" s="63">
        <f t="shared" si="1"/>
        <v>126</v>
      </c>
      <c r="C152" s="84" t="s">
        <v>119</v>
      </c>
      <c r="D152" s="84" t="s">
        <v>451</v>
      </c>
      <c r="E152" s="65" t="s">
        <v>544</v>
      </c>
      <c r="F152" s="65" t="s">
        <v>525</v>
      </c>
      <c r="G152" s="64">
        <v>839</v>
      </c>
      <c r="H152" s="64" t="s">
        <v>122</v>
      </c>
      <c r="I152" s="5">
        <v>8</v>
      </c>
      <c r="J152" s="64">
        <v>71136000000</v>
      </c>
      <c r="K152" s="61" t="s">
        <v>203</v>
      </c>
      <c r="L152" s="141">
        <f>592000/1.2</f>
        <v>493333.3333333334</v>
      </c>
      <c r="M152" s="66" t="s">
        <v>464</v>
      </c>
      <c r="N152" s="64" t="s">
        <v>48</v>
      </c>
      <c r="O152" s="64" t="s">
        <v>292</v>
      </c>
      <c r="P152" s="172" t="s">
        <v>292</v>
      </c>
      <c r="Q152" s="66" t="s">
        <v>23</v>
      </c>
      <c r="R152" s="66" t="s">
        <v>23</v>
      </c>
      <c r="S152" s="15" t="s">
        <v>453</v>
      </c>
    </row>
    <row r="153" spans="1:19" s="37" customFormat="1" ht="60.75">
      <c r="A153" s="2">
        <v>1</v>
      </c>
      <c r="B153" s="63">
        <f t="shared" si="1"/>
        <v>127</v>
      </c>
      <c r="C153" s="84" t="s">
        <v>131</v>
      </c>
      <c r="D153" s="84" t="s">
        <v>72</v>
      </c>
      <c r="E153" s="65" t="s">
        <v>545</v>
      </c>
      <c r="F153" s="65" t="s">
        <v>454</v>
      </c>
      <c r="G153" s="64">
        <v>796</v>
      </c>
      <c r="H153" s="64" t="s">
        <v>25</v>
      </c>
      <c r="I153" s="5">
        <v>1</v>
      </c>
      <c r="J153" s="64">
        <v>71136000000</v>
      </c>
      <c r="K153" s="61" t="s">
        <v>203</v>
      </c>
      <c r="L153" s="141">
        <f>230000/1.2</f>
        <v>191666.6666666667</v>
      </c>
      <c r="M153" s="64" t="s">
        <v>465</v>
      </c>
      <c r="N153" s="64" t="s">
        <v>78</v>
      </c>
      <c r="O153" s="64" t="s">
        <v>292</v>
      </c>
      <c r="P153" s="172" t="s">
        <v>292</v>
      </c>
      <c r="Q153" s="66" t="s">
        <v>23</v>
      </c>
      <c r="R153" s="66" t="s">
        <v>23</v>
      </c>
      <c r="S153" s="15" t="s">
        <v>453</v>
      </c>
    </row>
    <row r="154" spans="1:19" s="12" customFormat="1" ht="102.75" customHeight="1">
      <c r="A154" s="2">
        <v>1</v>
      </c>
      <c r="B154" s="63">
        <f t="shared" si="1"/>
        <v>128</v>
      </c>
      <c r="C154" s="64" t="s">
        <v>131</v>
      </c>
      <c r="D154" s="64" t="s">
        <v>348</v>
      </c>
      <c r="E154" s="67" t="s">
        <v>422</v>
      </c>
      <c r="F154" s="65" t="s">
        <v>322</v>
      </c>
      <c r="G154" s="64">
        <v>796</v>
      </c>
      <c r="H154" s="64" t="s">
        <v>25</v>
      </c>
      <c r="I154" s="5">
        <v>1</v>
      </c>
      <c r="J154" s="64">
        <v>71136000000</v>
      </c>
      <c r="K154" s="61" t="s">
        <v>203</v>
      </c>
      <c r="L154" s="141">
        <f>ROUND(650000/1.2,-1)+30</f>
        <v>541700</v>
      </c>
      <c r="M154" s="64" t="s">
        <v>465</v>
      </c>
      <c r="N154" s="144" t="s">
        <v>56</v>
      </c>
      <c r="O154" s="64" t="s">
        <v>292</v>
      </c>
      <c r="P154" s="172" t="s">
        <v>292</v>
      </c>
      <c r="Q154" s="66" t="s">
        <v>23</v>
      </c>
      <c r="R154" s="66" t="s">
        <v>23</v>
      </c>
      <c r="S154" s="14" t="s">
        <v>274</v>
      </c>
    </row>
    <row r="155" spans="1:19" s="12" customFormat="1" ht="99.75" customHeight="1">
      <c r="A155" s="2">
        <v>1</v>
      </c>
      <c r="B155" s="63">
        <f t="shared" si="1"/>
        <v>129</v>
      </c>
      <c r="C155" s="64" t="s">
        <v>131</v>
      </c>
      <c r="D155" s="64" t="s">
        <v>348</v>
      </c>
      <c r="E155" s="67" t="s">
        <v>546</v>
      </c>
      <c r="F155" s="65" t="s">
        <v>355</v>
      </c>
      <c r="G155" s="64">
        <v>796</v>
      </c>
      <c r="H155" s="64" t="s">
        <v>25</v>
      </c>
      <c r="I155" s="5">
        <v>1</v>
      </c>
      <c r="J155" s="64">
        <v>71136000000</v>
      </c>
      <c r="K155" s="61" t="s">
        <v>203</v>
      </c>
      <c r="L155" s="142">
        <f>ROUND(1300000/1.2,-1)+70</f>
        <v>1083400</v>
      </c>
      <c r="M155" s="64" t="s">
        <v>465</v>
      </c>
      <c r="N155" s="144" t="s">
        <v>56</v>
      </c>
      <c r="O155" s="64" t="s">
        <v>292</v>
      </c>
      <c r="P155" s="172" t="s">
        <v>292</v>
      </c>
      <c r="Q155" s="66" t="s">
        <v>23</v>
      </c>
      <c r="R155" s="66" t="s">
        <v>23</v>
      </c>
      <c r="S155" s="14" t="s">
        <v>274</v>
      </c>
    </row>
    <row r="156" spans="1:19" s="12" customFormat="1" ht="68.25" customHeight="1">
      <c r="A156" s="2"/>
      <c r="B156" s="63">
        <f t="shared" si="1"/>
        <v>130</v>
      </c>
      <c r="C156" s="55" t="s">
        <v>469</v>
      </c>
      <c r="D156" s="55" t="s">
        <v>467</v>
      </c>
      <c r="E156" s="85" t="s">
        <v>547</v>
      </c>
      <c r="F156" s="73" t="s">
        <v>470</v>
      </c>
      <c r="G156" s="55">
        <v>796</v>
      </c>
      <c r="H156" s="55" t="s">
        <v>25</v>
      </c>
      <c r="I156" s="32">
        <v>4</v>
      </c>
      <c r="J156" s="55">
        <v>71136000000</v>
      </c>
      <c r="K156" s="61" t="s">
        <v>203</v>
      </c>
      <c r="L156" s="155">
        <v>180000</v>
      </c>
      <c r="M156" s="55" t="s">
        <v>464</v>
      </c>
      <c r="N156" s="156" t="s">
        <v>334</v>
      </c>
      <c r="O156" s="64" t="s">
        <v>292</v>
      </c>
      <c r="P156" s="173" t="s">
        <v>292</v>
      </c>
      <c r="Q156" s="95" t="s">
        <v>23</v>
      </c>
      <c r="R156" s="95" t="s">
        <v>23</v>
      </c>
      <c r="S156" s="14" t="s">
        <v>419</v>
      </c>
    </row>
    <row r="157" spans="1:19" ht="20.25">
      <c r="A157" s="2">
        <v>1</v>
      </c>
      <c r="B157" s="86"/>
      <c r="C157" s="87"/>
      <c r="D157" s="87"/>
      <c r="E157" s="88"/>
      <c r="F157" s="89" t="s">
        <v>124</v>
      </c>
      <c r="G157" s="87"/>
      <c r="H157" s="87"/>
      <c r="I157" s="48"/>
      <c r="J157" s="87"/>
      <c r="K157" s="87"/>
      <c r="L157" s="157"/>
      <c r="M157" s="158"/>
      <c r="N157" s="159"/>
      <c r="O157" s="87"/>
      <c r="P157" s="87"/>
      <c r="Q157" s="87"/>
      <c r="R157" s="160"/>
      <c r="S157" s="20"/>
    </row>
    <row r="158" spans="1:19" s="9" customFormat="1" ht="82.5" customHeight="1">
      <c r="A158" s="2">
        <v>1</v>
      </c>
      <c r="B158" s="61">
        <f>B156+1</f>
        <v>131</v>
      </c>
      <c r="C158" s="90" t="s">
        <v>51</v>
      </c>
      <c r="D158" s="90" t="s">
        <v>91</v>
      </c>
      <c r="E158" s="91" t="s">
        <v>92</v>
      </c>
      <c r="F158" s="91" t="s">
        <v>324</v>
      </c>
      <c r="G158" s="114">
        <v>796</v>
      </c>
      <c r="H158" s="114" t="s">
        <v>25</v>
      </c>
      <c r="I158" s="34">
        <v>1</v>
      </c>
      <c r="J158" s="61">
        <v>71178000000</v>
      </c>
      <c r="K158" s="69" t="s">
        <v>449</v>
      </c>
      <c r="L158" s="134">
        <f>9350000/1.2</f>
        <v>7791666.666666667</v>
      </c>
      <c r="M158" s="161" t="s">
        <v>463</v>
      </c>
      <c r="N158" s="135" t="s">
        <v>47</v>
      </c>
      <c r="O158" s="99" t="s">
        <v>42</v>
      </c>
      <c r="P158" s="140" t="s">
        <v>27</v>
      </c>
      <c r="Q158" s="61" t="s">
        <v>23</v>
      </c>
      <c r="R158" s="61" t="s">
        <v>23</v>
      </c>
      <c r="S158" s="22" t="s">
        <v>93</v>
      </c>
    </row>
    <row r="159" spans="1:19" ht="69" customHeight="1">
      <c r="A159" s="2">
        <v>1</v>
      </c>
      <c r="B159" s="66">
        <f>B158+1</f>
        <v>132</v>
      </c>
      <c r="C159" s="92" t="s">
        <v>51</v>
      </c>
      <c r="D159" s="92" t="s">
        <v>91</v>
      </c>
      <c r="E159" s="79" t="s">
        <v>94</v>
      </c>
      <c r="F159" s="79" t="s">
        <v>514</v>
      </c>
      <c r="G159" s="69">
        <v>796</v>
      </c>
      <c r="H159" s="69" t="s">
        <v>25</v>
      </c>
      <c r="I159" s="10">
        <v>1</v>
      </c>
      <c r="J159" s="66">
        <v>71178000000</v>
      </c>
      <c r="K159" s="69" t="s">
        <v>449</v>
      </c>
      <c r="L159" s="142">
        <f>1000/1.2*1000</f>
        <v>833333.3333333334</v>
      </c>
      <c r="M159" s="138" t="s">
        <v>463</v>
      </c>
      <c r="N159" s="139" t="s">
        <v>255</v>
      </c>
      <c r="O159" s="64" t="s">
        <v>42</v>
      </c>
      <c r="P159" s="140" t="s">
        <v>27</v>
      </c>
      <c r="Q159" s="66" t="s">
        <v>23</v>
      </c>
      <c r="R159" s="66" t="s">
        <v>23</v>
      </c>
      <c r="S159" s="22" t="s">
        <v>93</v>
      </c>
    </row>
    <row r="160" spans="1:19" s="9" customFormat="1" ht="141.75" customHeight="1">
      <c r="A160" s="2">
        <v>1</v>
      </c>
      <c r="B160" s="66">
        <f aca="true" t="shared" si="2" ref="B160:B203">B159+1</f>
        <v>133</v>
      </c>
      <c r="C160" s="64" t="s">
        <v>38</v>
      </c>
      <c r="D160" s="64" t="s">
        <v>54</v>
      </c>
      <c r="E160" s="79" t="s">
        <v>634</v>
      </c>
      <c r="F160" s="93" t="s">
        <v>113</v>
      </c>
      <c r="G160" s="66">
        <v>879</v>
      </c>
      <c r="H160" s="64" t="s">
        <v>55</v>
      </c>
      <c r="I160" s="10">
        <v>1</v>
      </c>
      <c r="J160" s="66">
        <v>71178000000</v>
      </c>
      <c r="K160" s="69" t="s">
        <v>449</v>
      </c>
      <c r="L160" s="142">
        <f>300000/1.2</f>
        <v>250000</v>
      </c>
      <c r="M160" s="138" t="s">
        <v>463</v>
      </c>
      <c r="N160" s="80" t="s">
        <v>48</v>
      </c>
      <c r="O160" s="64" t="s">
        <v>26</v>
      </c>
      <c r="P160" s="140" t="s">
        <v>27</v>
      </c>
      <c r="Q160" s="66" t="s">
        <v>23</v>
      </c>
      <c r="R160" s="66" t="s">
        <v>23</v>
      </c>
      <c r="S160" s="22" t="s">
        <v>114</v>
      </c>
    </row>
    <row r="161" spans="1:19" ht="137.25" customHeight="1">
      <c r="A161" s="2">
        <v>1</v>
      </c>
      <c r="B161" s="66">
        <f t="shared" si="2"/>
        <v>134</v>
      </c>
      <c r="C161" s="64" t="s">
        <v>38</v>
      </c>
      <c r="D161" s="64" t="s">
        <v>54</v>
      </c>
      <c r="E161" s="79" t="s">
        <v>633</v>
      </c>
      <c r="F161" s="93" t="s">
        <v>113</v>
      </c>
      <c r="G161" s="66">
        <v>879</v>
      </c>
      <c r="H161" s="64" t="s">
        <v>55</v>
      </c>
      <c r="I161" s="10">
        <v>1</v>
      </c>
      <c r="J161" s="66">
        <v>71178000000</v>
      </c>
      <c r="K161" s="69" t="s">
        <v>449</v>
      </c>
      <c r="L161" s="142">
        <f>ROUND(200000/1.2,)+333</f>
        <v>167000</v>
      </c>
      <c r="M161" s="66" t="s">
        <v>464</v>
      </c>
      <c r="N161" s="139" t="s">
        <v>336</v>
      </c>
      <c r="O161" s="64" t="s">
        <v>26</v>
      </c>
      <c r="P161" s="140" t="s">
        <v>27</v>
      </c>
      <c r="Q161" s="66" t="s">
        <v>23</v>
      </c>
      <c r="R161" s="66" t="s">
        <v>23</v>
      </c>
      <c r="S161" s="22" t="s">
        <v>114</v>
      </c>
    </row>
    <row r="162" spans="1:19" ht="103.5" customHeight="1">
      <c r="A162" s="2">
        <v>1</v>
      </c>
      <c r="B162" s="66">
        <f t="shared" si="2"/>
        <v>135</v>
      </c>
      <c r="C162" s="66" t="s">
        <v>38</v>
      </c>
      <c r="D162" s="64" t="s">
        <v>54</v>
      </c>
      <c r="E162" s="79" t="s">
        <v>635</v>
      </c>
      <c r="F162" s="53" t="s">
        <v>75</v>
      </c>
      <c r="G162" s="66">
        <v>59</v>
      </c>
      <c r="H162" s="66" t="s">
        <v>76</v>
      </c>
      <c r="I162" s="10">
        <v>6.15</v>
      </c>
      <c r="J162" s="66">
        <v>71178000000</v>
      </c>
      <c r="K162" s="69" t="s">
        <v>449</v>
      </c>
      <c r="L162" s="142">
        <f>1930333*1.2+0.4</f>
        <v>2316400</v>
      </c>
      <c r="M162" s="66" t="s">
        <v>464</v>
      </c>
      <c r="N162" s="139" t="s">
        <v>336</v>
      </c>
      <c r="O162" s="64" t="s">
        <v>26</v>
      </c>
      <c r="P162" s="140" t="s">
        <v>27</v>
      </c>
      <c r="Q162" s="66" t="s">
        <v>23</v>
      </c>
      <c r="R162" s="66" t="s">
        <v>23</v>
      </c>
      <c r="S162" s="22" t="s">
        <v>70</v>
      </c>
    </row>
    <row r="163" spans="1:19" ht="182.25" customHeight="1">
      <c r="A163" s="2">
        <v>1</v>
      </c>
      <c r="B163" s="66">
        <f t="shared" si="2"/>
        <v>136</v>
      </c>
      <c r="C163" s="94" t="s">
        <v>71</v>
      </c>
      <c r="D163" s="64" t="s">
        <v>72</v>
      </c>
      <c r="E163" s="79" t="s">
        <v>636</v>
      </c>
      <c r="F163" s="79" t="s">
        <v>73</v>
      </c>
      <c r="G163" s="69">
        <v>796</v>
      </c>
      <c r="H163" s="69" t="s">
        <v>25</v>
      </c>
      <c r="I163" s="10">
        <v>218</v>
      </c>
      <c r="J163" s="66">
        <v>71178000001</v>
      </c>
      <c r="K163" s="69" t="s">
        <v>449</v>
      </c>
      <c r="L163" s="142">
        <v>1121933</v>
      </c>
      <c r="M163" s="138" t="s">
        <v>463</v>
      </c>
      <c r="N163" s="64" t="s">
        <v>74</v>
      </c>
      <c r="O163" s="64" t="s">
        <v>22</v>
      </c>
      <c r="P163" s="140" t="s">
        <v>23</v>
      </c>
      <c r="Q163" s="66" t="s">
        <v>23</v>
      </c>
      <c r="R163" s="66" t="s">
        <v>23</v>
      </c>
      <c r="S163" s="22" t="s">
        <v>70</v>
      </c>
    </row>
    <row r="164" spans="1:19" s="6" customFormat="1" ht="60.75">
      <c r="A164" s="2">
        <v>1</v>
      </c>
      <c r="B164" s="66">
        <f t="shared" si="2"/>
        <v>137</v>
      </c>
      <c r="C164" s="66" t="s">
        <v>39</v>
      </c>
      <c r="D164" s="66" t="s">
        <v>39</v>
      </c>
      <c r="E164" s="79" t="s">
        <v>637</v>
      </c>
      <c r="F164" s="79" t="s">
        <v>513</v>
      </c>
      <c r="G164" s="66">
        <v>113</v>
      </c>
      <c r="H164" s="66" t="s">
        <v>327</v>
      </c>
      <c r="I164" s="10">
        <v>1841000</v>
      </c>
      <c r="J164" s="66">
        <v>71178000000</v>
      </c>
      <c r="K164" s="69" t="s">
        <v>449</v>
      </c>
      <c r="L164" s="142">
        <v>1886169</v>
      </c>
      <c r="M164" s="138" t="s">
        <v>463</v>
      </c>
      <c r="N164" s="144" t="s">
        <v>56</v>
      </c>
      <c r="O164" s="64" t="s">
        <v>22</v>
      </c>
      <c r="P164" s="140" t="s">
        <v>23</v>
      </c>
      <c r="Q164" s="66" t="s">
        <v>23</v>
      </c>
      <c r="R164" s="66" t="s">
        <v>23</v>
      </c>
      <c r="S164" s="22" t="s">
        <v>423</v>
      </c>
    </row>
    <row r="165" spans="1:19" s="6" customFormat="1" ht="60.75">
      <c r="A165" s="2">
        <v>1</v>
      </c>
      <c r="B165" s="66">
        <f t="shared" si="2"/>
        <v>138</v>
      </c>
      <c r="C165" s="66" t="s">
        <v>39</v>
      </c>
      <c r="D165" s="66" t="s">
        <v>39</v>
      </c>
      <c r="E165" s="79" t="s">
        <v>638</v>
      </c>
      <c r="F165" s="79" t="s">
        <v>86</v>
      </c>
      <c r="G165" s="66">
        <v>879</v>
      </c>
      <c r="H165" s="64" t="s">
        <v>55</v>
      </c>
      <c r="I165" s="10">
        <v>1</v>
      </c>
      <c r="J165" s="66">
        <v>71178000000</v>
      </c>
      <c r="K165" s="69" t="s">
        <v>449</v>
      </c>
      <c r="L165" s="142">
        <f>492000*0+512000</f>
        <v>512000</v>
      </c>
      <c r="M165" s="138" t="s">
        <v>463</v>
      </c>
      <c r="N165" s="144" t="s">
        <v>56</v>
      </c>
      <c r="O165" s="64" t="s">
        <v>22</v>
      </c>
      <c r="P165" s="140" t="s">
        <v>23</v>
      </c>
      <c r="Q165" s="66" t="s">
        <v>23</v>
      </c>
      <c r="R165" s="66" t="s">
        <v>23</v>
      </c>
      <c r="S165" s="22" t="s">
        <v>423</v>
      </c>
    </row>
    <row r="166" spans="1:19" s="6" customFormat="1" ht="60.75">
      <c r="A166" s="2">
        <v>1</v>
      </c>
      <c r="B166" s="66">
        <f t="shared" si="2"/>
        <v>139</v>
      </c>
      <c r="C166" s="66" t="s">
        <v>39</v>
      </c>
      <c r="D166" s="66" t="s">
        <v>39</v>
      </c>
      <c r="E166" s="79" t="s">
        <v>639</v>
      </c>
      <c r="F166" s="79" t="s">
        <v>87</v>
      </c>
      <c r="G166" s="66">
        <v>879</v>
      </c>
      <c r="H166" s="64" t="s">
        <v>55</v>
      </c>
      <c r="I166" s="10">
        <v>1</v>
      </c>
      <c r="J166" s="66">
        <v>71178000000</v>
      </c>
      <c r="K166" s="69" t="s">
        <v>449</v>
      </c>
      <c r="L166" s="142">
        <v>128746</v>
      </c>
      <c r="M166" s="138" t="s">
        <v>463</v>
      </c>
      <c r="N166" s="144" t="s">
        <v>56</v>
      </c>
      <c r="O166" s="64" t="s">
        <v>22</v>
      </c>
      <c r="P166" s="140" t="s">
        <v>23</v>
      </c>
      <c r="Q166" s="66" t="s">
        <v>23</v>
      </c>
      <c r="R166" s="66" t="s">
        <v>23</v>
      </c>
      <c r="S166" s="22" t="s">
        <v>423</v>
      </c>
    </row>
    <row r="167" spans="1:19" s="6" customFormat="1" ht="60.75">
      <c r="A167" s="2">
        <v>1</v>
      </c>
      <c r="B167" s="66">
        <f t="shared" si="2"/>
        <v>140</v>
      </c>
      <c r="C167" s="66" t="s">
        <v>49</v>
      </c>
      <c r="D167" s="66" t="s">
        <v>88</v>
      </c>
      <c r="E167" s="79" t="s">
        <v>722</v>
      </c>
      <c r="F167" s="79" t="s">
        <v>512</v>
      </c>
      <c r="G167" s="66">
        <v>879</v>
      </c>
      <c r="H167" s="64" t="s">
        <v>55</v>
      </c>
      <c r="I167" s="10">
        <v>1</v>
      </c>
      <c r="J167" s="66">
        <v>71178000000</v>
      </c>
      <c r="K167" s="69" t="s">
        <v>449</v>
      </c>
      <c r="L167" s="142">
        <v>1250000</v>
      </c>
      <c r="M167" s="138" t="s">
        <v>463</v>
      </c>
      <c r="N167" s="144" t="s">
        <v>56</v>
      </c>
      <c r="O167" s="64" t="s">
        <v>22</v>
      </c>
      <c r="P167" s="140" t="s">
        <v>23</v>
      </c>
      <c r="Q167" s="66" t="s">
        <v>23</v>
      </c>
      <c r="R167" s="66" t="s">
        <v>23</v>
      </c>
      <c r="S167" s="22" t="s">
        <v>423</v>
      </c>
    </row>
    <row r="168" spans="1:19" s="9" customFormat="1" ht="60.75">
      <c r="A168" s="2">
        <v>1</v>
      </c>
      <c r="B168" s="66">
        <f t="shared" si="2"/>
        <v>141</v>
      </c>
      <c r="C168" s="66" t="s">
        <v>89</v>
      </c>
      <c r="D168" s="66" t="s">
        <v>90</v>
      </c>
      <c r="E168" s="79" t="s">
        <v>721</v>
      </c>
      <c r="F168" s="79" t="s">
        <v>512</v>
      </c>
      <c r="G168" s="66">
        <v>879</v>
      </c>
      <c r="H168" s="64" t="s">
        <v>55</v>
      </c>
      <c r="I168" s="10">
        <v>1</v>
      </c>
      <c r="J168" s="66">
        <v>71178000000</v>
      </c>
      <c r="K168" s="69" t="s">
        <v>449</v>
      </c>
      <c r="L168" s="142">
        <f>1250000*0+1500000</f>
        <v>1500000</v>
      </c>
      <c r="M168" s="138" t="s">
        <v>463</v>
      </c>
      <c r="N168" s="144" t="s">
        <v>56</v>
      </c>
      <c r="O168" s="64" t="s">
        <v>22</v>
      </c>
      <c r="P168" s="140" t="s">
        <v>23</v>
      </c>
      <c r="Q168" s="66" t="s">
        <v>23</v>
      </c>
      <c r="R168" s="66" t="s">
        <v>23</v>
      </c>
      <c r="S168" s="22" t="s">
        <v>423</v>
      </c>
    </row>
    <row r="169" spans="1:19" s="6" customFormat="1" ht="60.75">
      <c r="A169" s="2">
        <v>1</v>
      </c>
      <c r="B169" s="66">
        <f t="shared" si="2"/>
        <v>142</v>
      </c>
      <c r="C169" s="66" t="s">
        <v>49</v>
      </c>
      <c r="D169" s="66" t="s">
        <v>49</v>
      </c>
      <c r="E169" s="79" t="s">
        <v>720</v>
      </c>
      <c r="F169" s="79" t="s">
        <v>66</v>
      </c>
      <c r="G169" s="66">
        <v>879</v>
      </c>
      <c r="H169" s="64" t="s">
        <v>55</v>
      </c>
      <c r="I169" s="10">
        <v>1</v>
      </c>
      <c r="J169" s="66">
        <v>71178000000</v>
      </c>
      <c r="K169" s="69" t="s">
        <v>449</v>
      </c>
      <c r="L169" s="142">
        <f>833333*0+1000000</f>
        <v>1000000</v>
      </c>
      <c r="M169" s="138" t="s">
        <v>463</v>
      </c>
      <c r="N169" s="80" t="s">
        <v>47</v>
      </c>
      <c r="O169" s="64" t="s">
        <v>22</v>
      </c>
      <c r="P169" s="140" t="s">
        <v>23</v>
      </c>
      <c r="Q169" s="66" t="s">
        <v>23</v>
      </c>
      <c r="R169" s="66" t="s">
        <v>23</v>
      </c>
      <c r="S169" s="22" t="s">
        <v>64</v>
      </c>
    </row>
    <row r="170" spans="1:19" ht="81">
      <c r="A170" s="2">
        <v>1</v>
      </c>
      <c r="B170" s="66">
        <f t="shared" si="2"/>
        <v>143</v>
      </c>
      <c r="C170" s="66" t="s">
        <v>39</v>
      </c>
      <c r="D170" s="66" t="s">
        <v>39</v>
      </c>
      <c r="E170" s="79" t="s">
        <v>719</v>
      </c>
      <c r="F170" s="79" t="s">
        <v>67</v>
      </c>
      <c r="G170" s="66">
        <v>879</v>
      </c>
      <c r="H170" s="64" t="s">
        <v>55</v>
      </c>
      <c r="I170" s="10">
        <v>1</v>
      </c>
      <c r="J170" s="66">
        <v>71178000000</v>
      </c>
      <c r="K170" s="69" t="s">
        <v>449</v>
      </c>
      <c r="L170" s="142">
        <v>122210</v>
      </c>
      <c r="M170" s="138" t="s">
        <v>463</v>
      </c>
      <c r="N170" s="144" t="s">
        <v>56</v>
      </c>
      <c r="O170" s="64" t="s">
        <v>22</v>
      </c>
      <c r="P170" s="140" t="s">
        <v>23</v>
      </c>
      <c r="Q170" s="66" t="s">
        <v>23</v>
      </c>
      <c r="R170" s="66" t="s">
        <v>23</v>
      </c>
      <c r="S170" s="22" t="s">
        <v>68</v>
      </c>
    </row>
    <row r="171" spans="1:19" ht="60.75">
      <c r="A171" s="2">
        <v>1</v>
      </c>
      <c r="B171" s="66">
        <f t="shared" si="2"/>
        <v>144</v>
      </c>
      <c r="C171" s="64" t="s">
        <v>49</v>
      </c>
      <c r="D171" s="64" t="s">
        <v>49</v>
      </c>
      <c r="E171" s="53" t="s">
        <v>718</v>
      </c>
      <c r="F171" s="53" t="s">
        <v>103</v>
      </c>
      <c r="G171" s="66">
        <v>879</v>
      </c>
      <c r="H171" s="64" t="s">
        <v>55</v>
      </c>
      <c r="I171" s="5">
        <v>1</v>
      </c>
      <c r="J171" s="66">
        <v>71178000000</v>
      </c>
      <c r="K171" s="69" t="s">
        <v>449</v>
      </c>
      <c r="L171" s="141">
        <v>101692</v>
      </c>
      <c r="M171" s="138" t="s">
        <v>463</v>
      </c>
      <c r="N171" s="144" t="s">
        <v>56</v>
      </c>
      <c r="O171" s="64" t="s">
        <v>22</v>
      </c>
      <c r="P171" s="140" t="s">
        <v>23</v>
      </c>
      <c r="Q171" s="66" t="s">
        <v>23</v>
      </c>
      <c r="R171" s="66" t="s">
        <v>23</v>
      </c>
      <c r="S171" s="21" t="s">
        <v>98</v>
      </c>
    </row>
    <row r="172" spans="1:19" ht="101.25">
      <c r="A172" s="2">
        <v>1</v>
      </c>
      <c r="B172" s="66">
        <f t="shared" si="2"/>
        <v>145</v>
      </c>
      <c r="C172" s="64" t="s">
        <v>89</v>
      </c>
      <c r="D172" s="64" t="s">
        <v>89</v>
      </c>
      <c r="E172" s="53" t="s">
        <v>640</v>
      </c>
      <c r="F172" s="53" t="s">
        <v>326</v>
      </c>
      <c r="G172" s="66">
        <v>879</v>
      </c>
      <c r="H172" s="64" t="s">
        <v>55</v>
      </c>
      <c r="I172" s="5">
        <v>1</v>
      </c>
      <c r="J172" s="66">
        <v>71178000000</v>
      </c>
      <c r="K172" s="69" t="s">
        <v>449</v>
      </c>
      <c r="L172" s="141">
        <v>153576</v>
      </c>
      <c r="M172" s="138" t="s">
        <v>463</v>
      </c>
      <c r="N172" s="144" t="s">
        <v>56</v>
      </c>
      <c r="O172" s="64" t="s">
        <v>22</v>
      </c>
      <c r="P172" s="140" t="s">
        <v>23</v>
      </c>
      <c r="Q172" s="66" t="s">
        <v>23</v>
      </c>
      <c r="R172" s="66" t="s">
        <v>23</v>
      </c>
      <c r="S172" s="21" t="s">
        <v>98</v>
      </c>
    </row>
    <row r="173" spans="1:19" s="6" customFormat="1" ht="121.5">
      <c r="A173" s="2">
        <v>1</v>
      </c>
      <c r="B173" s="66">
        <f t="shared" si="2"/>
        <v>146</v>
      </c>
      <c r="C173" s="66" t="s">
        <v>29</v>
      </c>
      <c r="D173" s="66" t="s">
        <v>29</v>
      </c>
      <c r="E173" s="79" t="s">
        <v>641</v>
      </c>
      <c r="F173" s="79" t="s">
        <v>424</v>
      </c>
      <c r="G173" s="66">
        <v>879</v>
      </c>
      <c r="H173" s="64" t="s">
        <v>55</v>
      </c>
      <c r="I173" s="10">
        <v>1</v>
      </c>
      <c r="J173" s="66">
        <v>71178000000</v>
      </c>
      <c r="K173" s="69" t="s">
        <v>449</v>
      </c>
      <c r="L173" s="142">
        <v>304200</v>
      </c>
      <c r="M173" s="138" t="s">
        <v>463</v>
      </c>
      <c r="N173" s="144" t="s">
        <v>56</v>
      </c>
      <c r="O173" s="64" t="s">
        <v>22</v>
      </c>
      <c r="P173" s="140" t="s">
        <v>23</v>
      </c>
      <c r="Q173" s="66" t="s">
        <v>23</v>
      </c>
      <c r="R173" s="66" t="s">
        <v>23</v>
      </c>
      <c r="S173" s="22" t="s">
        <v>104</v>
      </c>
    </row>
    <row r="174" spans="1:19" ht="81">
      <c r="A174" s="2">
        <v>1</v>
      </c>
      <c r="B174" s="66">
        <f t="shared" si="2"/>
        <v>147</v>
      </c>
      <c r="C174" s="66" t="s">
        <v>29</v>
      </c>
      <c r="D174" s="66" t="s">
        <v>29</v>
      </c>
      <c r="E174" s="53" t="s">
        <v>642</v>
      </c>
      <c r="F174" s="79" t="s">
        <v>425</v>
      </c>
      <c r="G174" s="66">
        <v>879</v>
      </c>
      <c r="H174" s="64" t="s">
        <v>55</v>
      </c>
      <c r="I174" s="10">
        <v>1</v>
      </c>
      <c r="J174" s="66">
        <v>71178000000</v>
      </c>
      <c r="K174" s="69" t="s">
        <v>449</v>
      </c>
      <c r="L174" s="142">
        <v>104000</v>
      </c>
      <c r="M174" s="138" t="s">
        <v>463</v>
      </c>
      <c r="N174" s="144" t="s">
        <v>56</v>
      </c>
      <c r="O174" s="64" t="s">
        <v>22</v>
      </c>
      <c r="P174" s="140" t="s">
        <v>23</v>
      </c>
      <c r="Q174" s="66" t="s">
        <v>23</v>
      </c>
      <c r="R174" s="66" t="s">
        <v>23</v>
      </c>
      <c r="S174" s="22" t="s">
        <v>104</v>
      </c>
    </row>
    <row r="175" spans="1:19" ht="92.25" customHeight="1">
      <c r="A175" s="2">
        <v>1</v>
      </c>
      <c r="B175" s="66">
        <f t="shared" si="2"/>
        <v>148</v>
      </c>
      <c r="C175" s="66" t="s">
        <v>71</v>
      </c>
      <c r="D175" s="64" t="s">
        <v>72</v>
      </c>
      <c r="E175" s="79" t="s">
        <v>643</v>
      </c>
      <c r="F175" s="79" t="s">
        <v>482</v>
      </c>
      <c r="G175" s="69">
        <v>796</v>
      </c>
      <c r="H175" s="69" t="s">
        <v>25</v>
      </c>
      <c r="I175" s="10">
        <v>2</v>
      </c>
      <c r="J175" s="66">
        <v>71178000000</v>
      </c>
      <c r="K175" s="69" t="s">
        <v>449</v>
      </c>
      <c r="L175" s="142">
        <f>11900000/1.2</f>
        <v>9916666.666666668</v>
      </c>
      <c r="M175" s="138" t="s">
        <v>463</v>
      </c>
      <c r="N175" s="80" t="s">
        <v>48</v>
      </c>
      <c r="O175" s="64" t="s">
        <v>22</v>
      </c>
      <c r="P175" s="140" t="s">
        <v>23</v>
      </c>
      <c r="Q175" s="66" t="s">
        <v>23</v>
      </c>
      <c r="R175" s="66" t="s">
        <v>23</v>
      </c>
      <c r="S175" s="22" t="s">
        <v>104</v>
      </c>
    </row>
    <row r="176" spans="1:19" ht="90" customHeight="1">
      <c r="A176" s="2">
        <v>1</v>
      </c>
      <c r="B176" s="66">
        <f t="shared" si="2"/>
        <v>149</v>
      </c>
      <c r="C176" s="66" t="s">
        <v>71</v>
      </c>
      <c r="D176" s="64" t="s">
        <v>72</v>
      </c>
      <c r="E176" s="79" t="s">
        <v>644</v>
      </c>
      <c r="F176" s="79" t="s">
        <v>482</v>
      </c>
      <c r="G176" s="69">
        <v>796</v>
      </c>
      <c r="H176" s="69" t="s">
        <v>25</v>
      </c>
      <c r="I176" s="10">
        <v>1</v>
      </c>
      <c r="J176" s="66">
        <v>71178000000</v>
      </c>
      <c r="K176" s="69" t="s">
        <v>449</v>
      </c>
      <c r="L176" s="142">
        <f>6850000/1.2</f>
        <v>5708333.333333334</v>
      </c>
      <c r="M176" s="138" t="s">
        <v>463</v>
      </c>
      <c r="N176" s="80" t="s">
        <v>48</v>
      </c>
      <c r="O176" s="64" t="s">
        <v>22</v>
      </c>
      <c r="P176" s="140" t="s">
        <v>23</v>
      </c>
      <c r="Q176" s="66" t="s">
        <v>23</v>
      </c>
      <c r="R176" s="66" t="s">
        <v>23</v>
      </c>
      <c r="S176" s="22" t="s">
        <v>104</v>
      </c>
    </row>
    <row r="177" spans="1:19" ht="111.75" customHeight="1">
      <c r="A177" s="2">
        <v>1</v>
      </c>
      <c r="B177" s="66">
        <f t="shared" si="2"/>
        <v>150</v>
      </c>
      <c r="C177" s="66" t="s">
        <v>105</v>
      </c>
      <c r="D177" s="66" t="s">
        <v>106</v>
      </c>
      <c r="E177" s="79" t="s">
        <v>645</v>
      </c>
      <c r="F177" s="79" t="s">
        <v>482</v>
      </c>
      <c r="G177" s="69">
        <v>796</v>
      </c>
      <c r="H177" s="69" t="s">
        <v>25</v>
      </c>
      <c r="I177" s="10">
        <v>2</v>
      </c>
      <c r="J177" s="66">
        <v>71178000000</v>
      </c>
      <c r="K177" s="69" t="s">
        <v>449</v>
      </c>
      <c r="L177" s="142">
        <f>547000/1.2</f>
        <v>455833.3333333334</v>
      </c>
      <c r="M177" s="138" t="s">
        <v>463</v>
      </c>
      <c r="N177" s="80" t="s">
        <v>48</v>
      </c>
      <c r="O177" s="64" t="s">
        <v>22</v>
      </c>
      <c r="P177" s="140" t="s">
        <v>23</v>
      </c>
      <c r="Q177" s="66" t="s">
        <v>23</v>
      </c>
      <c r="R177" s="66" t="s">
        <v>23</v>
      </c>
      <c r="S177" s="22" t="s">
        <v>104</v>
      </c>
    </row>
    <row r="178" spans="1:19" ht="60.75">
      <c r="A178" s="2">
        <v>1</v>
      </c>
      <c r="B178" s="66">
        <f t="shared" si="2"/>
        <v>151</v>
      </c>
      <c r="C178" s="66" t="s">
        <v>110</v>
      </c>
      <c r="D178" s="66" t="s">
        <v>110</v>
      </c>
      <c r="E178" s="79" t="s">
        <v>652</v>
      </c>
      <c r="F178" s="79" t="s">
        <v>483</v>
      </c>
      <c r="G178" s="66">
        <v>112</v>
      </c>
      <c r="H178" s="66" t="s">
        <v>353</v>
      </c>
      <c r="I178" s="8" t="s">
        <v>58</v>
      </c>
      <c r="J178" s="66">
        <v>71178000000</v>
      </c>
      <c r="K178" s="69" t="s">
        <v>449</v>
      </c>
      <c r="L178" s="141">
        <v>797424</v>
      </c>
      <c r="M178" s="138" t="s">
        <v>463</v>
      </c>
      <c r="N178" s="80" t="s">
        <v>47</v>
      </c>
      <c r="O178" s="64" t="s">
        <v>22</v>
      </c>
      <c r="P178" s="140" t="s">
        <v>23</v>
      </c>
      <c r="Q178" s="66" t="s">
        <v>23</v>
      </c>
      <c r="R178" s="66" t="s">
        <v>23</v>
      </c>
      <c r="S178" s="14" t="s">
        <v>111</v>
      </c>
    </row>
    <row r="179" spans="1:19" ht="60.75">
      <c r="A179" s="2">
        <v>1</v>
      </c>
      <c r="B179" s="66">
        <f t="shared" si="2"/>
        <v>152</v>
      </c>
      <c r="C179" s="66" t="s">
        <v>110</v>
      </c>
      <c r="D179" s="66" t="s">
        <v>110</v>
      </c>
      <c r="E179" s="79" t="s">
        <v>647</v>
      </c>
      <c r="F179" s="79" t="s">
        <v>483</v>
      </c>
      <c r="G179" s="66">
        <v>112</v>
      </c>
      <c r="H179" s="66" t="s">
        <v>353</v>
      </c>
      <c r="I179" s="8" t="s">
        <v>58</v>
      </c>
      <c r="J179" s="66">
        <v>71178000000</v>
      </c>
      <c r="K179" s="69" t="s">
        <v>449</v>
      </c>
      <c r="L179" s="141">
        <v>580000</v>
      </c>
      <c r="M179" s="138" t="s">
        <v>463</v>
      </c>
      <c r="N179" s="80" t="s">
        <v>47</v>
      </c>
      <c r="O179" s="64" t="s">
        <v>22</v>
      </c>
      <c r="P179" s="140" t="s">
        <v>23</v>
      </c>
      <c r="Q179" s="66" t="s">
        <v>23</v>
      </c>
      <c r="R179" s="66" t="s">
        <v>23</v>
      </c>
      <c r="S179" s="14" t="s">
        <v>111</v>
      </c>
    </row>
    <row r="180" spans="1:19" ht="78.75" customHeight="1">
      <c r="A180" s="2">
        <v>1</v>
      </c>
      <c r="B180" s="66">
        <f t="shared" si="2"/>
        <v>153</v>
      </c>
      <c r="C180" s="66" t="s">
        <v>110</v>
      </c>
      <c r="D180" s="66" t="s">
        <v>110</v>
      </c>
      <c r="E180" s="79" t="s">
        <v>646</v>
      </c>
      <c r="F180" s="79" t="s">
        <v>483</v>
      </c>
      <c r="G180" s="66">
        <v>166</v>
      </c>
      <c r="H180" s="66" t="s">
        <v>79</v>
      </c>
      <c r="I180" s="8" t="s">
        <v>58</v>
      </c>
      <c r="J180" s="66">
        <v>71178000000</v>
      </c>
      <c r="K180" s="69" t="s">
        <v>449</v>
      </c>
      <c r="L180" s="142">
        <v>420000</v>
      </c>
      <c r="M180" s="138" t="s">
        <v>463</v>
      </c>
      <c r="N180" s="80" t="s">
        <v>47</v>
      </c>
      <c r="O180" s="64" t="s">
        <v>22</v>
      </c>
      <c r="P180" s="140" t="s">
        <v>23</v>
      </c>
      <c r="Q180" s="66" t="s">
        <v>23</v>
      </c>
      <c r="R180" s="66" t="s">
        <v>23</v>
      </c>
      <c r="S180" s="14" t="s">
        <v>111</v>
      </c>
    </row>
    <row r="181" spans="1:19" s="6" customFormat="1" ht="71.25" customHeight="1">
      <c r="A181" s="2">
        <v>1</v>
      </c>
      <c r="B181" s="66">
        <f t="shared" si="2"/>
        <v>154</v>
      </c>
      <c r="C181" s="66" t="s">
        <v>110</v>
      </c>
      <c r="D181" s="66" t="s">
        <v>110</v>
      </c>
      <c r="E181" s="79" t="s">
        <v>648</v>
      </c>
      <c r="F181" s="79" t="s">
        <v>483</v>
      </c>
      <c r="G181" s="69">
        <v>796</v>
      </c>
      <c r="H181" s="69" t="s">
        <v>25</v>
      </c>
      <c r="I181" s="8" t="s">
        <v>58</v>
      </c>
      <c r="J181" s="66">
        <v>71178000000</v>
      </c>
      <c r="K181" s="69" t="s">
        <v>449</v>
      </c>
      <c r="L181" s="142">
        <v>355000</v>
      </c>
      <c r="M181" s="138" t="s">
        <v>463</v>
      </c>
      <c r="N181" s="80" t="s">
        <v>47</v>
      </c>
      <c r="O181" s="64" t="s">
        <v>22</v>
      </c>
      <c r="P181" s="140" t="s">
        <v>23</v>
      </c>
      <c r="Q181" s="66" t="s">
        <v>23</v>
      </c>
      <c r="R181" s="66" t="s">
        <v>23</v>
      </c>
      <c r="S181" s="14" t="s">
        <v>111</v>
      </c>
    </row>
    <row r="182" spans="1:19" ht="60.75">
      <c r="A182" s="2">
        <v>1</v>
      </c>
      <c r="B182" s="66">
        <f t="shared" si="2"/>
        <v>155</v>
      </c>
      <c r="C182" s="66" t="s">
        <v>110</v>
      </c>
      <c r="D182" s="66" t="s">
        <v>110</v>
      </c>
      <c r="E182" s="79" t="s">
        <v>112</v>
      </c>
      <c r="F182" s="79" t="s">
        <v>483</v>
      </c>
      <c r="G182" s="66">
        <v>166</v>
      </c>
      <c r="H182" s="66" t="s">
        <v>79</v>
      </c>
      <c r="I182" s="8" t="s">
        <v>58</v>
      </c>
      <c r="J182" s="66">
        <v>71178000000</v>
      </c>
      <c r="K182" s="69" t="s">
        <v>449</v>
      </c>
      <c r="L182" s="142">
        <v>400000</v>
      </c>
      <c r="M182" s="138" t="s">
        <v>463</v>
      </c>
      <c r="N182" s="80" t="s">
        <v>47</v>
      </c>
      <c r="O182" s="64" t="s">
        <v>22</v>
      </c>
      <c r="P182" s="140" t="s">
        <v>23</v>
      </c>
      <c r="Q182" s="66" t="s">
        <v>23</v>
      </c>
      <c r="R182" s="66" t="s">
        <v>23</v>
      </c>
      <c r="S182" s="14" t="s">
        <v>111</v>
      </c>
    </row>
    <row r="183" spans="1:19" s="9" customFormat="1" ht="119.25" customHeight="1">
      <c r="A183" s="2">
        <v>1</v>
      </c>
      <c r="B183" s="66">
        <f t="shared" si="2"/>
        <v>156</v>
      </c>
      <c r="C183" s="66" t="s">
        <v>110</v>
      </c>
      <c r="D183" s="66" t="s">
        <v>110</v>
      </c>
      <c r="E183" s="79" t="s">
        <v>649</v>
      </c>
      <c r="F183" s="79" t="s">
        <v>483</v>
      </c>
      <c r="G183" s="69">
        <v>796</v>
      </c>
      <c r="H183" s="69" t="s">
        <v>25</v>
      </c>
      <c r="I183" s="8" t="s">
        <v>58</v>
      </c>
      <c r="J183" s="66">
        <v>71178000000</v>
      </c>
      <c r="K183" s="69" t="s">
        <v>449</v>
      </c>
      <c r="L183" s="142">
        <v>350000</v>
      </c>
      <c r="M183" s="138" t="s">
        <v>463</v>
      </c>
      <c r="N183" s="80" t="s">
        <v>47</v>
      </c>
      <c r="O183" s="64" t="s">
        <v>22</v>
      </c>
      <c r="P183" s="140" t="s">
        <v>23</v>
      </c>
      <c r="Q183" s="66" t="s">
        <v>23</v>
      </c>
      <c r="R183" s="66" t="s">
        <v>23</v>
      </c>
      <c r="S183" s="14" t="s">
        <v>111</v>
      </c>
    </row>
    <row r="184" spans="1:19" ht="60.75">
      <c r="A184" s="2">
        <v>1</v>
      </c>
      <c r="B184" s="66">
        <f t="shared" si="2"/>
        <v>157</v>
      </c>
      <c r="C184" s="64" t="s">
        <v>49</v>
      </c>
      <c r="D184" s="64" t="s">
        <v>96</v>
      </c>
      <c r="E184" s="53" t="s">
        <v>650</v>
      </c>
      <c r="F184" s="53" t="s">
        <v>97</v>
      </c>
      <c r="G184" s="64">
        <v>366</v>
      </c>
      <c r="H184" s="64" t="s">
        <v>28</v>
      </c>
      <c r="I184" s="5">
        <v>1</v>
      </c>
      <c r="J184" s="64">
        <v>71178000000</v>
      </c>
      <c r="K184" s="69" t="s">
        <v>449</v>
      </c>
      <c r="L184" s="141">
        <v>287404</v>
      </c>
      <c r="M184" s="138" t="s">
        <v>463</v>
      </c>
      <c r="N184" s="144" t="s">
        <v>56</v>
      </c>
      <c r="O184" s="64" t="s">
        <v>22</v>
      </c>
      <c r="P184" s="140" t="s">
        <v>23</v>
      </c>
      <c r="Q184" s="66" t="s">
        <v>23</v>
      </c>
      <c r="R184" s="66" t="s">
        <v>23</v>
      </c>
      <c r="S184" s="21" t="s">
        <v>98</v>
      </c>
    </row>
    <row r="185" spans="1:19" s="6" customFormat="1" ht="81">
      <c r="A185" s="2">
        <v>1</v>
      </c>
      <c r="B185" s="66">
        <f t="shared" si="2"/>
        <v>158</v>
      </c>
      <c r="C185" s="64" t="s">
        <v>33</v>
      </c>
      <c r="D185" s="64" t="s">
        <v>33</v>
      </c>
      <c r="E185" s="53" t="s">
        <v>651</v>
      </c>
      <c r="F185" s="53" t="s">
        <v>99</v>
      </c>
      <c r="G185" s="64">
        <v>792</v>
      </c>
      <c r="H185" s="64" t="s">
        <v>100</v>
      </c>
      <c r="I185" s="5">
        <v>220</v>
      </c>
      <c r="J185" s="64">
        <v>71178000000</v>
      </c>
      <c r="K185" s="69" t="s">
        <v>449</v>
      </c>
      <c r="L185" s="141">
        <f>969113*0+1109000</f>
        <v>1109000</v>
      </c>
      <c r="M185" s="138" t="s">
        <v>463</v>
      </c>
      <c r="N185" s="144" t="s">
        <v>56</v>
      </c>
      <c r="O185" s="64" t="s">
        <v>22</v>
      </c>
      <c r="P185" s="140" t="s">
        <v>23</v>
      </c>
      <c r="Q185" s="66" t="s">
        <v>23</v>
      </c>
      <c r="R185" s="66" t="s">
        <v>23</v>
      </c>
      <c r="S185" s="21" t="s">
        <v>98</v>
      </c>
    </row>
    <row r="186" spans="1:19" ht="60.75">
      <c r="A186" s="2">
        <v>1</v>
      </c>
      <c r="B186" s="66">
        <f t="shared" si="2"/>
        <v>159</v>
      </c>
      <c r="C186" s="66" t="s">
        <v>71</v>
      </c>
      <c r="D186" s="64" t="s">
        <v>72</v>
      </c>
      <c r="E186" s="79" t="s">
        <v>723</v>
      </c>
      <c r="F186" s="79" t="s">
        <v>108</v>
      </c>
      <c r="G186" s="66">
        <v>879</v>
      </c>
      <c r="H186" s="64" t="s">
        <v>55</v>
      </c>
      <c r="I186" s="10">
        <v>1</v>
      </c>
      <c r="J186" s="66">
        <v>71178000000</v>
      </c>
      <c r="K186" s="69" t="s">
        <v>449</v>
      </c>
      <c r="L186" s="142">
        <f>1927000/1.2</f>
        <v>1605833.3333333335</v>
      </c>
      <c r="M186" s="138" t="s">
        <v>463</v>
      </c>
      <c r="N186" s="80" t="s">
        <v>48</v>
      </c>
      <c r="O186" s="64" t="s">
        <v>22</v>
      </c>
      <c r="P186" s="140" t="s">
        <v>23</v>
      </c>
      <c r="Q186" s="66" t="s">
        <v>23</v>
      </c>
      <c r="R186" s="66" t="s">
        <v>23</v>
      </c>
      <c r="S186" s="22" t="s">
        <v>104</v>
      </c>
    </row>
    <row r="187" spans="1:19" ht="60.75">
      <c r="A187" s="2">
        <v>1</v>
      </c>
      <c r="B187" s="66">
        <f t="shared" si="2"/>
        <v>160</v>
      </c>
      <c r="C187" s="66" t="s">
        <v>29</v>
      </c>
      <c r="D187" s="66" t="s">
        <v>29</v>
      </c>
      <c r="E187" s="79" t="s">
        <v>653</v>
      </c>
      <c r="F187" s="79" t="s">
        <v>115</v>
      </c>
      <c r="G187" s="66">
        <v>879</v>
      </c>
      <c r="H187" s="64" t="s">
        <v>55</v>
      </c>
      <c r="I187" s="10">
        <v>1</v>
      </c>
      <c r="J187" s="66">
        <v>71178000000</v>
      </c>
      <c r="K187" s="69" t="s">
        <v>449</v>
      </c>
      <c r="L187" s="142">
        <v>126760</v>
      </c>
      <c r="M187" s="138" t="s">
        <v>463</v>
      </c>
      <c r="N187" s="144" t="s">
        <v>56</v>
      </c>
      <c r="O187" s="64" t="s">
        <v>22</v>
      </c>
      <c r="P187" s="140" t="s">
        <v>23</v>
      </c>
      <c r="Q187" s="66" t="s">
        <v>23</v>
      </c>
      <c r="R187" s="66" t="s">
        <v>23</v>
      </c>
      <c r="S187" s="25" t="s">
        <v>116</v>
      </c>
    </row>
    <row r="188" spans="1:19" ht="60.75">
      <c r="A188" s="2">
        <v>1</v>
      </c>
      <c r="B188" s="66">
        <f t="shared" si="2"/>
        <v>161</v>
      </c>
      <c r="C188" s="66" t="s">
        <v>119</v>
      </c>
      <c r="D188" s="66" t="s">
        <v>120</v>
      </c>
      <c r="E188" s="79" t="s">
        <v>724</v>
      </c>
      <c r="F188" s="79" t="s">
        <v>121</v>
      </c>
      <c r="G188" s="66">
        <v>839</v>
      </c>
      <c r="H188" s="66" t="s">
        <v>122</v>
      </c>
      <c r="I188" s="10">
        <v>10</v>
      </c>
      <c r="J188" s="66">
        <v>71178000000</v>
      </c>
      <c r="K188" s="69" t="s">
        <v>449</v>
      </c>
      <c r="L188" s="142">
        <f>1080000/1.2</f>
        <v>900000</v>
      </c>
      <c r="M188" s="138" t="s">
        <v>463</v>
      </c>
      <c r="N188" s="64" t="s">
        <v>74</v>
      </c>
      <c r="O188" s="64" t="s">
        <v>22</v>
      </c>
      <c r="P188" s="140" t="s">
        <v>23</v>
      </c>
      <c r="Q188" s="66" t="s">
        <v>23</v>
      </c>
      <c r="R188" s="66" t="s">
        <v>23</v>
      </c>
      <c r="S188" s="22" t="s">
        <v>123</v>
      </c>
    </row>
    <row r="189" spans="1:19" ht="60.75">
      <c r="A189" s="2">
        <v>1</v>
      </c>
      <c r="B189" s="66">
        <f t="shared" si="2"/>
        <v>162</v>
      </c>
      <c r="C189" s="66" t="s">
        <v>71</v>
      </c>
      <c r="D189" s="64" t="s">
        <v>72</v>
      </c>
      <c r="E189" s="79" t="s">
        <v>725</v>
      </c>
      <c r="F189" s="79" t="s">
        <v>325</v>
      </c>
      <c r="G189" s="66">
        <v>879</v>
      </c>
      <c r="H189" s="64" t="s">
        <v>55</v>
      </c>
      <c r="I189" s="10">
        <v>6</v>
      </c>
      <c r="J189" s="66">
        <v>71178000000</v>
      </c>
      <c r="K189" s="69" t="s">
        <v>449</v>
      </c>
      <c r="L189" s="142">
        <f>497000/1.2</f>
        <v>414166.6666666667</v>
      </c>
      <c r="M189" s="138" t="s">
        <v>463</v>
      </c>
      <c r="N189" s="80" t="s">
        <v>47</v>
      </c>
      <c r="O189" s="64" t="s">
        <v>22</v>
      </c>
      <c r="P189" s="140" t="s">
        <v>23</v>
      </c>
      <c r="Q189" s="66" t="s">
        <v>23</v>
      </c>
      <c r="R189" s="66" t="s">
        <v>23</v>
      </c>
      <c r="S189" s="22" t="s">
        <v>117</v>
      </c>
    </row>
    <row r="190" spans="1:19" ht="81">
      <c r="A190" s="2">
        <v>1</v>
      </c>
      <c r="B190" s="66">
        <f t="shared" si="2"/>
        <v>163</v>
      </c>
      <c r="C190" s="66" t="s">
        <v>71</v>
      </c>
      <c r="D190" s="64" t="s">
        <v>72</v>
      </c>
      <c r="E190" s="79" t="s">
        <v>726</v>
      </c>
      <c r="F190" s="79" t="s">
        <v>118</v>
      </c>
      <c r="G190" s="66">
        <v>879</v>
      </c>
      <c r="H190" s="64" t="s">
        <v>55</v>
      </c>
      <c r="I190" s="10">
        <v>1</v>
      </c>
      <c r="J190" s="66">
        <v>71178000000</v>
      </c>
      <c r="K190" s="69" t="s">
        <v>449</v>
      </c>
      <c r="L190" s="142">
        <f>2200000/1.2</f>
        <v>1833333.3333333335</v>
      </c>
      <c r="M190" s="66" t="s">
        <v>464</v>
      </c>
      <c r="N190" s="64" t="s">
        <v>80</v>
      </c>
      <c r="O190" s="64" t="s">
        <v>22</v>
      </c>
      <c r="P190" s="140" t="s">
        <v>23</v>
      </c>
      <c r="Q190" s="66" t="s">
        <v>23</v>
      </c>
      <c r="R190" s="66" t="s">
        <v>23</v>
      </c>
      <c r="S190" s="22" t="s">
        <v>117</v>
      </c>
    </row>
    <row r="191" spans="1:19" ht="60.75">
      <c r="A191" s="2">
        <v>1</v>
      </c>
      <c r="B191" s="66">
        <f t="shared" si="2"/>
        <v>164</v>
      </c>
      <c r="C191" s="66" t="s">
        <v>71</v>
      </c>
      <c r="D191" s="64" t="s">
        <v>72</v>
      </c>
      <c r="E191" s="79" t="s">
        <v>727</v>
      </c>
      <c r="F191" s="79" t="s">
        <v>107</v>
      </c>
      <c r="G191" s="69">
        <v>796</v>
      </c>
      <c r="H191" s="69" t="s">
        <v>25</v>
      </c>
      <c r="I191" s="10">
        <v>7</v>
      </c>
      <c r="J191" s="66">
        <v>71178000000</v>
      </c>
      <c r="K191" s="69" t="s">
        <v>449</v>
      </c>
      <c r="L191" s="142">
        <f>245000/1.2</f>
        <v>204166.6666666667</v>
      </c>
      <c r="M191" s="66" t="s">
        <v>464</v>
      </c>
      <c r="N191" s="64" t="s">
        <v>78</v>
      </c>
      <c r="O191" s="64" t="s">
        <v>22</v>
      </c>
      <c r="P191" s="140" t="s">
        <v>23</v>
      </c>
      <c r="Q191" s="66" t="s">
        <v>23</v>
      </c>
      <c r="R191" s="66" t="s">
        <v>23</v>
      </c>
      <c r="S191" s="22" t="s">
        <v>104</v>
      </c>
    </row>
    <row r="192" spans="1:19" ht="81">
      <c r="A192" s="2">
        <v>1</v>
      </c>
      <c r="B192" s="66">
        <f t="shared" si="2"/>
        <v>165</v>
      </c>
      <c r="C192" s="66" t="s">
        <v>105</v>
      </c>
      <c r="D192" s="64" t="s">
        <v>72</v>
      </c>
      <c r="E192" s="79" t="s">
        <v>728</v>
      </c>
      <c r="F192" s="79" t="s">
        <v>109</v>
      </c>
      <c r="G192" s="66">
        <v>879</v>
      </c>
      <c r="H192" s="64" t="s">
        <v>55</v>
      </c>
      <c r="I192" s="10">
        <v>1</v>
      </c>
      <c r="J192" s="66">
        <v>71178000000</v>
      </c>
      <c r="K192" s="69" t="s">
        <v>449</v>
      </c>
      <c r="L192" s="142">
        <f>551000/1.2</f>
        <v>459166.6666666667</v>
      </c>
      <c r="M192" s="66" t="s">
        <v>464</v>
      </c>
      <c r="N192" s="64" t="s">
        <v>78</v>
      </c>
      <c r="O192" s="64" t="s">
        <v>22</v>
      </c>
      <c r="P192" s="140" t="s">
        <v>23</v>
      </c>
      <c r="Q192" s="66" t="s">
        <v>23</v>
      </c>
      <c r="R192" s="66" t="s">
        <v>23</v>
      </c>
      <c r="S192" s="22" t="s">
        <v>104</v>
      </c>
    </row>
    <row r="193" spans="1:19" ht="60.75">
      <c r="A193" s="2">
        <v>1</v>
      </c>
      <c r="B193" s="66">
        <f t="shared" si="2"/>
        <v>166</v>
      </c>
      <c r="C193" s="66" t="s">
        <v>49</v>
      </c>
      <c r="D193" s="66" t="s">
        <v>49</v>
      </c>
      <c r="E193" s="79" t="s">
        <v>729</v>
      </c>
      <c r="F193" s="79" t="s">
        <v>484</v>
      </c>
      <c r="G193" s="66">
        <v>879</v>
      </c>
      <c r="H193" s="64" t="s">
        <v>55</v>
      </c>
      <c r="I193" s="10">
        <v>1</v>
      </c>
      <c r="J193" s="66">
        <v>71178000000</v>
      </c>
      <c r="K193" s="69" t="s">
        <v>449</v>
      </c>
      <c r="L193" s="142">
        <f>199167*0+239000</f>
        <v>239000</v>
      </c>
      <c r="M193" s="66" t="s">
        <v>464</v>
      </c>
      <c r="N193" s="80" t="s">
        <v>48</v>
      </c>
      <c r="O193" s="64" t="s">
        <v>22</v>
      </c>
      <c r="P193" s="140" t="s">
        <v>23</v>
      </c>
      <c r="Q193" s="66" t="s">
        <v>23</v>
      </c>
      <c r="R193" s="66" t="s">
        <v>23</v>
      </c>
      <c r="S193" s="22" t="s">
        <v>64</v>
      </c>
    </row>
    <row r="194" spans="1:19" ht="60.75">
      <c r="A194" s="2">
        <v>1</v>
      </c>
      <c r="B194" s="66">
        <f t="shared" si="2"/>
        <v>167</v>
      </c>
      <c r="C194" s="64" t="s">
        <v>52</v>
      </c>
      <c r="D194" s="64" t="s">
        <v>53</v>
      </c>
      <c r="E194" s="53" t="s">
        <v>730</v>
      </c>
      <c r="F194" s="79" t="s">
        <v>95</v>
      </c>
      <c r="G194" s="66">
        <v>879</v>
      </c>
      <c r="H194" s="64" t="s">
        <v>55</v>
      </c>
      <c r="I194" s="10">
        <v>1</v>
      </c>
      <c r="J194" s="66">
        <v>71178000000</v>
      </c>
      <c r="K194" s="69" t="s">
        <v>449</v>
      </c>
      <c r="L194" s="142">
        <v>1666667</v>
      </c>
      <c r="M194" s="66" t="s">
        <v>464</v>
      </c>
      <c r="N194" s="139" t="s">
        <v>336</v>
      </c>
      <c r="O194" s="64" t="s">
        <v>22</v>
      </c>
      <c r="P194" s="140" t="s">
        <v>23</v>
      </c>
      <c r="Q194" s="66" t="s">
        <v>23</v>
      </c>
      <c r="R194" s="66" t="s">
        <v>23</v>
      </c>
      <c r="S194" s="22" t="s">
        <v>93</v>
      </c>
    </row>
    <row r="195" spans="1:19" ht="60.75">
      <c r="A195" s="2">
        <v>1</v>
      </c>
      <c r="B195" s="66">
        <f t="shared" si="2"/>
        <v>168</v>
      </c>
      <c r="C195" s="94" t="s">
        <v>49</v>
      </c>
      <c r="D195" s="66" t="s">
        <v>49</v>
      </c>
      <c r="E195" s="79" t="s">
        <v>732</v>
      </c>
      <c r="F195" s="79" t="s">
        <v>69</v>
      </c>
      <c r="G195" s="66">
        <v>879</v>
      </c>
      <c r="H195" s="64" t="s">
        <v>55</v>
      </c>
      <c r="I195" s="10">
        <v>1</v>
      </c>
      <c r="J195" s="66">
        <v>71178000000</v>
      </c>
      <c r="K195" s="69" t="s">
        <v>449</v>
      </c>
      <c r="L195" s="142">
        <v>1000000</v>
      </c>
      <c r="M195" s="66" t="s">
        <v>464</v>
      </c>
      <c r="N195" s="64" t="s">
        <v>334</v>
      </c>
      <c r="O195" s="64" t="s">
        <v>22</v>
      </c>
      <c r="P195" s="140" t="s">
        <v>23</v>
      </c>
      <c r="Q195" s="66" t="s">
        <v>23</v>
      </c>
      <c r="R195" s="66" t="s">
        <v>23</v>
      </c>
      <c r="S195" s="22" t="s">
        <v>70</v>
      </c>
    </row>
    <row r="196" spans="1:19" ht="60.75">
      <c r="A196" s="2">
        <v>1</v>
      </c>
      <c r="B196" s="66">
        <f t="shared" si="2"/>
        <v>169</v>
      </c>
      <c r="C196" s="66" t="s">
        <v>49</v>
      </c>
      <c r="D196" s="66" t="s">
        <v>49</v>
      </c>
      <c r="E196" s="79" t="s">
        <v>659</v>
      </c>
      <c r="F196" s="79" t="s">
        <v>65</v>
      </c>
      <c r="G196" s="66">
        <v>879</v>
      </c>
      <c r="H196" s="64" t="s">
        <v>55</v>
      </c>
      <c r="I196" s="10">
        <v>1</v>
      </c>
      <c r="J196" s="66">
        <v>71178000000</v>
      </c>
      <c r="K196" s="69" t="s">
        <v>449</v>
      </c>
      <c r="L196" s="142">
        <v>325000</v>
      </c>
      <c r="M196" s="64" t="s">
        <v>465</v>
      </c>
      <c r="N196" s="162" t="s">
        <v>57</v>
      </c>
      <c r="O196" s="64" t="s">
        <v>22</v>
      </c>
      <c r="P196" s="140" t="s">
        <v>23</v>
      </c>
      <c r="Q196" s="66" t="s">
        <v>23</v>
      </c>
      <c r="R196" s="66" t="s">
        <v>23</v>
      </c>
      <c r="S196" s="22" t="s">
        <v>64</v>
      </c>
    </row>
    <row r="197" spans="1:19" s="6" customFormat="1" ht="40.5">
      <c r="A197" s="2">
        <v>1</v>
      </c>
      <c r="B197" s="66">
        <f t="shared" si="2"/>
        <v>170</v>
      </c>
      <c r="C197" s="64" t="s">
        <v>50</v>
      </c>
      <c r="D197" s="64" t="s">
        <v>50</v>
      </c>
      <c r="E197" s="53" t="s">
        <v>101</v>
      </c>
      <c r="F197" s="53" t="s">
        <v>102</v>
      </c>
      <c r="G197" s="69">
        <v>796</v>
      </c>
      <c r="H197" s="69" t="s">
        <v>25</v>
      </c>
      <c r="I197" s="8" t="s">
        <v>58</v>
      </c>
      <c r="J197" s="64">
        <v>71178000000</v>
      </c>
      <c r="K197" s="69" t="s">
        <v>449</v>
      </c>
      <c r="L197" s="141">
        <v>416666</v>
      </c>
      <c r="M197" s="138" t="s">
        <v>463</v>
      </c>
      <c r="N197" s="144" t="s">
        <v>56</v>
      </c>
      <c r="O197" s="64" t="s">
        <v>292</v>
      </c>
      <c r="P197" s="172" t="s">
        <v>292</v>
      </c>
      <c r="Q197" s="66" t="s">
        <v>23</v>
      </c>
      <c r="R197" s="66" t="s">
        <v>23</v>
      </c>
      <c r="S197" s="21" t="s">
        <v>98</v>
      </c>
    </row>
    <row r="198" spans="1:19" ht="40.5">
      <c r="A198" s="2">
        <v>1</v>
      </c>
      <c r="B198" s="66">
        <f t="shared" si="2"/>
        <v>171</v>
      </c>
      <c r="C198" s="66" t="s">
        <v>43</v>
      </c>
      <c r="D198" s="66" t="s">
        <v>59</v>
      </c>
      <c r="E198" s="79" t="s">
        <v>658</v>
      </c>
      <c r="F198" s="79" t="s">
        <v>485</v>
      </c>
      <c r="G198" s="66">
        <v>168</v>
      </c>
      <c r="H198" s="69" t="s">
        <v>60</v>
      </c>
      <c r="I198" s="10">
        <v>3.8</v>
      </c>
      <c r="J198" s="66">
        <v>71178000000</v>
      </c>
      <c r="K198" s="69" t="s">
        <v>449</v>
      </c>
      <c r="L198" s="142">
        <v>760317</v>
      </c>
      <c r="M198" s="138" t="s">
        <v>463</v>
      </c>
      <c r="N198" s="80" t="s">
        <v>47</v>
      </c>
      <c r="O198" s="64" t="s">
        <v>292</v>
      </c>
      <c r="P198" s="172" t="s">
        <v>292</v>
      </c>
      <c r="Q198" s="66" t="s">
        <v>23</v>
      </c>
      <c r="R198" s="66" t="s">
        <v>23</v>
      </c>
      <c r="S198" s="22" t="s">
        <v>77</v>
      </c>
    </row>
    <row r="199" spans="1:19" ht="40.5">
      <c r="A199" s="2">
        <v>1</v>
      </c>
      <c r="B199" s="66">
        <f t="shared" si="2"/>
        <v>172</v>
      </c>
      <c r="C199" s="66" t="s">
        <v>43</v>
      </c>
      <c r="D199" s="66" t="s">
        <v>59</v>
      </c>
      <c r="E199" s="79" t="s">
        <v>657</v>
      </c>
      <c r="F199" s="79" t="s">
        <v>474</v>
      </c>
      <c r="G199" s="66">
        <v>168</v>
      </c>
      <c r="H199" s="66" t="s">
        <v>79</v>
      </c>
      <c r="I199" s="10">
        <v>600</v>
      </c>
      <c r="J199" s="66">
        <v>71178000000</v>
      </c>
      <c r="K199" s="69" t="s">
        <v>449</v>
      </c>
      <c r="L199" s="142">
        <v>112750</v>
      </c>
      <c r="M199" s="66" t="s">
        <v>464</v>
      </c>
      <c r="N199" s="64" t="s">
        <v>80</v>
      </c>
      <c r="O199" s="64" t="s">
        <v>292</v>
      </c>
      <c r="P199" s="172" t="s">
        <v>292</v>
      </c>
      <c r="Q199" s="66" t="s">
        <v>23</v>
      </c>
      <c r="R199" s="66" t="s">
        <v>23</v>
      </c>
      <c r="S199" s="22" t="s">
        <v>77</v>
      </c>
    </row>
    <row r="200" spans="1:19" s="6" customFormat="1" ht="60.75">
      <c r="A200" s="2">
        <v>1</v>
      </c>
      <c r="B200" s="66">
        <f t="shared" si="2"/>
        <v>173</v>
      </c>
      <c r="C200" s="66" t="s">
        <v>81</v>
      </c>
      <c r="D200" s="66" t="s">
        <v>82</v>
      </c>
      <c r="E200" s="79" t="s">
        <v>656</v>
      </c>
      <c r="F200" s="79" t="s">
        <v>83</v>
      </c>
      <c r="G200" s="66">
        <v>879</v>
      </c>
      <c r="H200" s="64" t="s">
        <v>55</v>
      </c>
      <c r="I200" s="10">
        <v>1</v>
      </c>
      <c r="J200" s="66">
        <v>71178000000</v>
      </c>
      <c r="K200" s="69" t="s">
        <v>449</v>
      </c>
      <c r="L200" s="142">
        <v>101000</v>
      </c>
      <c r="M200" s="66" t="s">
        <v>464</v>
      </c>
      <c r="N200" s="64" t="s">
        <v>78</v>
      </c>
      <c r="O200" s="64" t="s">
        <v>292</v>
      </c>
      <c r="P200" s="172" t="s">
        <v>292</v>
      </c>
      <c r="Q200" s="66" t="s">
        <v>23</v>
      </c>
      <c r="R200" s="66" t="s">
        <v>23</v>
      </c>
      <c r="S200" s="22" t="s">
        <v>77</v>
      </c>
    </row>
    <row r="201" spans="1:19" s="6" customFormat="1" ht="40.5">
      <c r="A201" s="2">
        <v>1</v>
      </c>
      <c r="B201" s="66">
        <f t="shared" si="2"/>
        <v>174</v>
      </c>
      <c r="C201" s="66" t="s">
        <v>84</v>
      </c>
      <c r="D201" s="66" t="s">
        <v>84</v>
      </c>
      <c r="E201" s="79" t="s">
        <v>85</v>
      </c>
      <c r="F201" s="79" t="s">
        <v>486</v>
      </c>
      <c r="G201" s="66">
        <v>166</v>
      </c>
      <c r="H201" s="66" t="s">
        <v>79</v>
      </c>
      <c r="I201" s="10">
        <v>3338</v>
      </c>
      <c r="J201" s="66">
        <v>71178000000</v>
      </c>
      <c r="K201" s="69" t="s">
        <v>449</v>
      </c>
      <c r="L201" s="142">
        <v>561659</v>
      </c>
      <c r="M201" s="66" t="s">
        <v>464</v>
      </c>
      <c r="N201" s="64" t="s">
        <v>80</v>
      </c>
      <c r="O201" s="64" t="s">
        <v>292</v>
      </c>
      <c r="P201" s="172" t="s">
        <v>292</v>
      </c>
      <c r="Q201" s="66" t="s">
        <v>23</v>
      </c>
      <c r="R201" s="66" t="s">
        <v>23</v>
      </c>
      <c r="S201" s="22" t="s">
        <v>77</v>
      </c>
    </row>
    <row r="202" spans="1:19" s="9" customFormat="1" ht="60.75">
      <c r="A202" s="2">
        <v>1</v>
      </c>
      <c r="B202" s="66">
        <f t="shared" si="2"/>
        <v>175</v>
      </c>
      <c r="C202" s="66" t="s">
        <v>43</v>
      </c>
      <c r="D202" s="66" t="s">
        <v>59</v>
      </c>
      <c r="E202" s="79" t="s">
        <v>655</v>
      </c>
      <c r="F202" s="79" t="s">
        <v>426</v>
      </c>
      <c r="G202" s="66">
        <v>168</v>
      </c>
      <c r="H202" s="69" t="s">
        <v>60</v>
      </c>
      <c r="I202" s="10">
        <v>2</v>
      </c>
      <c r="J202" s="66">
        <v>71178000000</v>
      </c>
      <c r="K202" s="69" t="s">
        <v>449</v>
      </c>
      <c r="L202" s="142">
        <v>108333</v>
      </c>
      <c r="M202" s="64" t="s">
        <v>465</v>
      </c>
      <c r="N202" s="64" t="s">
        <v>78</v>
      </c>
      <c r="O202" s="64" t="s">
        <v>292</v>
      </c>
      <c r="P202" s="172" t="s">
        <v>292</v>
      </c>
      <c r="Q202" s="66" t="s">
        <v>23</v>
      </c>
      <c r="R202" s="66" t="s">
        <v>23</v>
      </c>
      <c r="S202" s="22" t="s">
        <v>77</v>
      </c>
    </row>
    <row r="203" spans="1:19" ht="60.75">
      <c r="A203" s="2">
        <v>1</v>
      </c>
      <c r="B203" s="66">
        <f t="shared" si="2"/>
        <v>176</v>
      </c>
      <c r="C203" s="95" t="s">
        <v>43</v>
      </c>
      <c r="D203" s="95" t="s">
        <v>59</v>
      </c>
      <c r="E203" s="96" t="s">
        <v>654</v>
      </c>
      <c r="F203" s="96" t="s">
        <v>487</v>
      </c>
      <c r="G203" s="95">
        <v>168</v>
      </c>
      <c r="H203" s="115" t="s">
        <v>60</v>
      </c>
      <c r="I203" s="45">
        <v>10</v>
      </c>
      <c r="J203" s="95">
        <v>71178000000</v>
      </c>
      <c r="K203" s="69" t="s">
        <v>449</v>
      </c>
      <c r="L203" s="155">
        <v>791666</v>
      </c>
      <c r="M203" s="55" t="s">
        <v>465</v>
      </c>
      <c r="N203" s="55" t="s">
        <v>78</v>
      </c>
      <c r="O203" s="64" t="s">
        <v>292</v>
      </c>
      <c r="P203" s="173" t="s">
        <v>292</v>
      </c>
      <c r="Q203" s="95" t="s">
        <v>23</v>
      </c>
      <c r="R203" s="95" t="s">
        <v>23</v>
      </c>
      <c r="S203" s="22" t="s">
        <v>77</v>
      </c>
    </row>
    <row r="204" spans="1:21" ht="20.25">
      <c r="A204" s="44">
        <v>1</v>
      </c>
      <c r="B204" s="97"/>
      <c r="C204" s="87"/>
      <c r="D204" s="87"/>
      <c r="E204" s="98"/>
      <c r="F204" s="89" t="s">
        <v>201</v>
      </c>
      <c r="G204" s="98"/>
      <c r="H204" s="98"/>
      <c r="I204" s="48"/>
      <c r="J204" s="98"/>
      <c r="K204" s="87"/>
      <c r="L204" s="157"/>
      <c r="M204" s="98"/>
      <c r="N204" s="98"/>
      <c r="O204" s="87"/>
      <c r="P204" s="87"/>
      <c r="Q204" s="87"/>
      <c r="R204" s="160"/>
      <c r="S204" s="15"/>
      <c r="U204" s="4"/>
    </row>
    <row r="205" spans="1:21" ht="60.75">
      <c r="A205" s="2">
        <v>1</v>
      </c>
      <c r="B205" s="99">
        <f>B203+1</f>
        <v>177</v>
      </c>
      <c r="C205" s="99" t="s">
        <v>51</v>
      </c>
      <c r="D205" s="99" t="s">
        <v>125</v>
      </c>
      <c r="E205" s="72" t="s">
        <v>660</v>
      </c>
      <c r="F205" s="72" t="s">
        <v>126</v>
      </c>
      <c r="G205" s="114">
        <v>796</v>
      </c>
      <c r="H205" s="114" t="s">
        <v>25</v>
      </c>
      <c r="I205" s="46">
        <v>1</v>
      </c>
      <c r="J205" s="99">
        <v>71112000000</v>
      </c>
      <c r="K205" s="99" t="s">
        <v>127</v>
      </c>
      <c r="L205" s="146">
        <v>300000</v>
      </c>
      <c r="M205" s="161" t="s">
        <v>463</v>
      </c>
      <c r="N205" s="135" t="s">
        <v>47</v>
      </c>
      <c r="O205" s="136" t="s">
        <v>26</v>
      </c>
      <c r="P205" s="140" t="s">
        <v>27</v>
      </c>
      <c r="Q205" s="99" t="s">
        <v>23</v>
      </c>
      <c r="R205" s="99" t="s">
        <v>23</v>
      </c>
      <c r="S205" s="15"/>
      <c r="U205" s="4"/>
    </row>
    <row r="206" spans="1:21" s="7" customFormat="1" ht="40.5">
      <c r="A206" s="2">
        <v>1</v>
      </c>
      <c r="B206" s="64">
        <f>B205+1</f>
        <v>178</v>
      </c>
      <c r="C206" s="64" t="s">
        <v>141</v>
      </c>
      <c r="D206" s="64" t="s">
        <v>142</v>
      </c>
      <c r="E206" s="65" t="s">
        <v>661</v>
      </c>
      <c r="F206" s="65" t="s">
        <v>126</v>
      </c>
      <c r="G206" s="69">
        <v>796</v>
      </c>
      <c r="H206" s="69" t="s">
        <v>25</v>
      </c>
      <c r="I206" s="5">
        <v>40</v>
      </c>
      <c r="J206" s="64">
        <v>71112000000</v>
      </c>
      <c r="K206" s="64" t="s">
        <v>127</v>
      </c>
      <c r="L206" s="141">
        <v>125000</v>
      </c>
      <c r="M206" s="138" t="s">
        <v>463</v>
      </c>
      <c r="N206" s="64" t="s">
        <v>334</v>
      </c>
      <c r="O206" s="140" t="s">
        <v>26</v>
      </c>
      <c r="P206" s="140" t="s">
        <v>27</v>
      </c>
      <c r="Q206" s="64" t="s">
        <v>23</v>
      </c>
      <c r="R206" s="64" t="s">
        <v>23</v>
      </c>
      <c r="S206" s="15"/>
      <c r="T206" s="2"/>
      <c r="U206" s="4"/>
    </row>
    <row r="207" spans="1:21" ht="60.75">
      <c r="A207" s="2">
        <v>1</v>
      </c>
      <c r="B207" s="64">
        <f aca="true" t="shared" si="3" ref="B207:B239">B206+1</f>
        <v>179</v>
      </c>
      <c r="C207" s="64" t="s">
        <v>43</v>
      </c>
      <c r="D207" s="64" t="s">
        <v>128</v>
      </c>
      <c r="E207" s="65" t="s">
        <v>662</v>
      </c>
      <c r="F207" s="65" t="s">
        <v>126</v>
      </c>
      <c r="G207" s="53">
        <v>112</v>
      </c>
      <c r="H207" s="66" t="s">
        <v>353</v>
      </c>
      <c r="I207" s="5">
        <v>1450</v>
      </c>
      <c r="J207" s="64" t="s">
        <v>129</v>
      </c>
      <c r="K207" s="64" t="s">
        <v>130</v>
      </c>
      <c r="L207" s="141">
        <v>310000</v>
      </c>
      <c r="M207" s="138" t="s">
        <v>463</v>
      </c>
      <c r="N207" s="80" t="s">
        <v>47</v>
      </c>
      <c r="O207" s="140" t="s">
        <v>26</v>
      </c>
      <c r="P207" s="140" t="s">
        <v>27</v>
      </c>
      <c r="Q207" s="64" t="s">
        <v>23</v>
      </c>
      <c r="R207" s="64" t="s">
        <v>23</v>
      </c>
      <c r="S207" s="15"/>
      <c r="U207" s="4"/>
    </row>
    <row r="208" spans="1:21" ht="40.5">
      <c r="A208" s="2">
        <v>1</v>
      </c>
      <c r="B208" s="64">
        <f t="shared" si="3"/>
        <v>180</v>
      </c>
      <c r="C208" s="64" t="s">
        <v>131</v>
      </c>
      <c r="D208" s="64" t="s">
        <v>132</v>
      </c>
      <c r="E208" s="65" t="s">
        <v>663</v>
      </c>
      <c r="F208" s="65" t="s">
        <v>126</v>
      </c>
      <c r="G208" s="64">
        <v>879</v>
      </c>
      <c r="H208" s="64" t="s">
        <v>55</v>
      </c>
      <c r="I208" s="8" t="s">
        <v>58</v>
      </c>
      <c r="J208" s="64">
        <v>71112000000</v>
      </c>
      <c r="K208" s="64" t="s">
        <v>127</v>
      </c>
      <c r="L208" s="141">
        <v>450000</v>
      </c>
      <c r="M208" s="138" t="s">
        <v>463</v>
      </c>
      <c r="N208" s="144" t="s">
        <v>56</v>
      </c>
      <c r="O208" s="140" t="s">
        <v>26</v>
      </c>
      <c r="P208" s="140" t="s">
        <v>27</v>
      </c>
      <c r="Q208" s="64" t="s">
        <v>23</v>
      </c>
      <c r="R208" s="64" t="s">
        <v>23</v>
      </c>
      <c r="S208" s="15"/>
      <c r="U208" s="4"/>
    </row>
    <row r="209" spans="1:21" ht="60.75">
      <c r="A209" s="2">
        <v>1</v>
      </c>
      <c r="B209" s="64">
        <f t="shared" si="3"/>
        <v>181</v>
      </c>
      <c r="C209" s="64" t="s">
        <v>134</v>
      </c>
      <c r="D209" s="64" t="s">
        <v>135</v>
      </c>
      <c r="E209" s="65" t="s">
        <v>664</v>
      </c>
      <c r="F209" s="65" t="s">
        <v>136</v>
      </c>
      <c r="G209" s="64">
        <v>366</v>
      </c>
      <c r="H209" s="64" t="s">
        <v>28</v>
      </c>
      <c r="I209" s="5">
        <v>1</v>
      </c>
      <c r="J209" s="64">
        <v>71112000000</v>
      </c>
      <c r="K209" s="64" t="s">
        <v>127</v>
      </c>
      <c r="L209" s="141">
        <v>708000</v>
      </c>
      <c r="M209" s="138" t="s">
        <v>463</v>
      </c>
      <c r="N209" s="144" t="s">
        <v>56</v>
      </c>
      <c r="O209" s="140" t="s">
        <v>26</v>
      </c>
      <c r="P209" s="140" t="s">
        <v>27</v>
      </c>
      <c r="Q209" s="64" t="s">
        <v>23</v>
      </c>
      <c r="R209" s="64" t="s">
        <v>23</v>
      </c>
      <c r="S209" s="15"/>
      <c r="U209" s="4"/>
    </row>
    <row r="210" spans="1:21" ht="99" customHeight="1">
      <c r="A210" s="2">
        <v>1</v>
      </c>
      <c r="B210" s="64">
        <f t="shared" si="3"/>
        <v>182</v>
      </c>
      <c r="C210" s="64" t="s">
        <v>51</v>
      </c>
      <c r="D210" s="64" t="s">
        <v>91</v>
      </c>
      <c r="E210" s="53" t="s">
        <v>665</v>
      </c>
      <c r="F210" s="53" t="s">
        <v>198</v>
      </c>
      <c r="G210" s="69">
        <v>796</v>
      </c>
      <c r="H210" s="69" t="s">
        <v>25</v>
      </c>
      <c r="I210" s="5">
        <v>1</v>
      </c>
      <c r="J210" s="64">
        <v>71112000000</v>
      </c>
      <c r="K210" s="64" t="s">
        <v>127</v>
      </c>
      <c r="L210" s="141">
        <f>400000/1.2</f>
        <v>333333.3333333334</v>
      </c>
      <c r="M210" s="138" t="s">
        <v>463</v>
      </c>
      <c r="N210" s="80" t="s">
        <v>47</v>
      </c>
      <c r="O210" s="64" t="s">
        <v>26</v>
      </c>
      <c r="P210" s="140" t="s">
        <v>27</v>
      </c>
      <c r="Q210" s="64" t="s">
        <v>23</v>
      </c>
      <c r="R210" s="64" t="s">
        <v>23</v>
      </c>
      <c r="S210" s="15"/>
      <c r="U210" s="4"/>
    </row>
    <row r="211" spans="1:21" ht="40.5">
      <c r="A211" s="2">
        <v>1</v>
      </c>
      <c r="B211" s="64">
        <f t="shared" si="3"/>
        <v>183</v>
      </c>
      <c r="C211" s="64" t="s">
        <v>71</v>
      </c>
      <c r="D211" s="64" t="s">
        <v>72</v>
      </c>
      <c r="E211" s="53" t="s">
        <v>666</v>
      </c>
      <c r="F211" s="53" t="s">
        <v>138</v>
      </c>
      <c r="G211" s="69">
        <v>796</v>
      </c>
      <c r="H211" s="69" t="s">
        <v>25</v>
      </c>
      <c r="I211" s="5">
        <v>1</v>
      </c>
      <c r="J211" s="64">
        <v>71112000000</v>
      </c>
      <c r="K211" s="64" t="s">
        <v>127</v>
      </c>
      <c r="L211" s="141">
        <f>200000/1.2</f>
        <v>166666.6666666667</v>
      </c>
      <c r="M211" s="66" t="s">
        <v>464</v>
      </c>
      <c r="N211" s="80" t="s">
        <v>48</v>
      </c>
      <c r="O211" s="64" t="s">
        <v>26</v>
      </c>
      <c r="P211" s="140" t="s">
        <v>27</v>
      </c>
      <c r="Q211" s="64" t="s">
        <v>23</v>
      </c>
      <c r="R211" s="64" t="s">
        <v>23</v>
      </c>
      <c r="S211" s="15"/>
      <c r="U211" s="4"/>
    </row>
    <row r="212" spans="1:21" ht="60.75">
      <c r="A212" s="2">
        <v>1</v>
      </c>
      <c r="B212" s="64">
        <f t="shared" si="3"/>
        <v>184</v>
      </c>
      <c r="C212" s="64" t="s">
        <v>71</v>
      </c>
      <c r="D212" s="64" t="s">
        <v>72</v>
      </c>
      <c r="E212" s="53" t="s">
        <v>667</v>
      </c>
      <c r="F212" s="53" t="s">
        <v>138</v>
      </c>
      <c r="G212" s="69">
        <v>796</v>
      </c>
      <c r="H212" s="69" t="s">
        <v>25</v>
      </c>
      <c r="I212" s="5">
        <v>1</v>
      </c>
      <c r="J212" s="64">
        <v>71112654000</v>
      </c>
      <c r="K212" s="64" t="s">
        <v>130</v>
      </c>
      <c r="L212" s="141">
        <f>200000/1.2</f>
        <v>166666.6666666667</v>
      </c>
      <c r="M212" s="66" t="s">
        <v>464</v>
      </c>
      <c r="N212" s="80" t="s">
        <v>48</v>
      </c>
      <c r="O212" s="64" t="s">
        <v>26</v>
      </c>
      <c r="P212" s="140" t="s">
        <v>27</v>
      </c>
      <c r="Q212" s="64" t="s">
        <v>23</v>
      </c>
      <c r="R212" s="64" t="s">
        <v>23</v>
      </c>
      <c r="S212" s="15"/>
      <c r="U212" s="4"/>
    </row>
    <row r="213" spans="1:21" ht="81">
      <c r="A213" s="2">
        <v>1</v>
      </c>
      <c r="B213" s="64">
        <f t="shared" si="3"/>
        <v>185</v>
      </c>
      <c r="C213" s="64" t="s">
        <v>137</v>
      </c>
      <c r="D213" s="64" t="s">
        <v>90</v>
      </c>
      <c r="E213" s="65" t="s">
        <v>668</v>
      </c>
      <c r="F213" s="65" t="s">
        <v>138</v>
      </c>
      <c r="G213" s="64">
        <v>879</v>
      </c>
      <c r="H213" s="64" t="s">
        <v>55</v>
      </c>
      <c r="I213" s="5">
        <v>1</v>
      </c>
      <c r="J213" s="64">
        <v>71112000000</v>
      </c>
      <c r="K213" s="64" t="s">
        <v>127</v>
      </c>
      <c r="L213" s="141">
        <v>600000</v>
      </c>
      <c r="M213" s="66" t="s">
        <v>464</v>
      </c>
      <c r="N213" s="64" t="s">
        <v>334</v>
      </c>
      <c r="O213" s="140" t="s">
        <v>26</v>
      </c>
      <c r="P213" s="140" t="s">
        <v>27</v>
      </c>
      <c r="Q213" s="64" t="s">
        <v>23</v>
      </c>
      <c r="R213" s="64" t="s">
        <v>23</v>
      </c>
      <c r="S213" s="15"/>
      <c r="U213" s="4"/>
    </row>
    <row r="214" spans="1:21" ht="40.5">
      <c r="A214" s="2">
        <v>1</v>
      </c>
      <c r="B214" s="64">
        <f t="shared" si="3"/>
        <v>186</v>
      </c>
      <c r="C214" s="64" t="s">
        <v>145</v>
      </c>
      <c r="D214" s="100" t="s">
        <v>267</v>
      </c>
      <c r="E214" s="65" t="s">
        <v>669</v>
      </c>
      <c r="F214" s="65" t="s">
        <v>146</v>
      </c>
      <c r="G214" s="64">
        <v>18</v>
      </c>
      <c r="H214" s="64" t="s">
        <v>147</v>
      </c>
      <c r="I214" s="5">
        <v>24</v>
      </c>
      <c r="J214" s="64">
        <v>71112000000</v>
      </c>
      <c r="K214" s="64" t="s">
        <v>127</v>
      </c>
      <c r="L214" s="141">
        <v>300000</v>
      </c>
      <c r="M214" s="66" t="s">
        <v>464</v>
      </c>
      <c r="N214" s="64" t="s">
        <v>144</v>
      </c>
      <c r="O214" s="140" t="s">
        <v>42</v>
      </c>
      <c r="P214" s="140" t="s">
        <v>27</v>
      </c>
      <c r="Q214" s="64" t="s">
        <v>23</v>
      </c>
      <c r="R214" s="64" t="s">
        <v>23</v>
      </c>
      <c r="S214" s="15"/>
      <c r="U214" s="4"/>
    </row>
    <row r="215" spans="1:21" ht="81">
      <c r="A215" s="2">
        <v>1</v>
      </c>
      <c r="B215" s="64">
        <f t="shared" si="3"/>
        <v>187</v>
      </c>
      <c r="C215" s="64" t="s">
        <v>139</v>
      </c>
      <c r="D215" s="64" t="s">
        <v>140</v>
      </c>
      <c r="E215" s="65" t="s">
        <v>670</v>
      </c>
      <c r="F215" s="65" t="s">
        <v>126</v>
      </c>
      <c r="G215" s="69">
        <v>796</v>
      </c>
      <c r="H215" s="69" t="s">
        <v>25</v>
      </c>
      <c r="I215" s="5">
        <v>3</v>
      </c>
      <c r="J215" s="64">
        <v>71112000000</v>
      </c>
      <c r="K215" s="64" t="s">
        <v>127</v>
      </c>
      <c r="L215" s="141">
        <v>300000</v>
      </c>
      <c r="M215" s="66" t="s">
        <v>464</v>
      </c>
      <c r="N215" s="64" t="s">
        <v>334</v>
      </c>
      <c r="O215" s="140" t="s">
        <v>26</v>
      </c>
      <c r="P215" s="140" t="s">
        <v>27</v>
      </c>
      <c r="Q215" s="64" t="s">
        <v>23</v>
      </c>
      <c r="R215" s="64" t="s">
        <v>23</v>
      </c>
      <c r="S215" s="15"/>
      <c r="U215" s="4"/>
    </row>
    <row r="216" spans="1:21" ht="60.75">
      <c r="A216" s="2">
        <v>1</v>
      </c>
      <c r="B216" s="64">
        <f t="shared" si="3"/>
        <v>188</v>
      </c>
      <c r="C216" s="64" t="s">
        <v>139</v>
      </c>
      <c r="D216" s="66" t="s">
        <v>143</v>
      </c>
      <c r="E216" s="65" t="s">
        <v>731</v>
      </c>
      <c r="F216" s="65" t="s">
        <v>126</v>
      </c>
      <c r="G216" s="64">
        <v>879</v>
      </c>
      <c r="H216" s="64" t="s">
        <v>55</v>
      </c>
      <c r="I216" s="8" t="s">
        <v>58</v>
      </c>
      <c r="J216" s="64">
        <v>71112000000</v>
      </c>
      <c r="K216" s="64" t="s">
        <v>127</v>
      </c>
      <c r="L216" s="141">
        <f>250000</f>
        <v>250000</v>
      </c>
      <c r="M216" s="64" t="s">
        <v>465</v>
      </c>
      <c r="N216" s="64" t="s">
        <v>144</v>
      </c>
      <c r="O216" s="140" t="s">
        <v>26</v>
      </c>
      <c r="P216" s="140" t="s">
        <v>27</v>
      </c>
      <c r="Q216" s="64" t="s">
        <v>23</v>
      </c>
      <c r="R216" s="64" t="s">
        <v>23</v>
      </c>
      <c r="S216" s="15"/>
      <c r="U216" s="4"/>
    </row>
    <row r="217" spans="1:21" ht="60.75">
      <c r="A217" s="2">
        <v>1</v>
      </c>
      <c r="B217" s="64">
        <f t="shared" si="3"/>
        <v>189</v>
      </c>
      <c r="C217" s="64" t="s">
        <v>51</v>
      </c>
      <c r="D217" s="64" t="s">
        <v>91</v>
      </c>
      <c r="E217" s="53" t="s">
        <v>671</v>
      </c>
      <c r="F217" s="53" t="s">
        <v>198</v>
      </c>
      <c r="G217" s="69">
        <v>796</v>
      </c>
      <c r="H217" s="69" t="s">
        <v>25</v>
      </c>
      <c r="I217" s="5">
        <v>1</v>
      </c>
      <c r="J217" s="64">
        <v>71112000000</v>
      </c>
      <c r="K217" s="64" t="s">
        <v>127</v>
      </c>
      <c r="L217" s="141">
        <f>950000/1.2</f>
        <v>791666.6666666667</v>
      </c>
      <c r="M217" s="139" t="s">
        <v>466</v>
      </c>
      <c r="N217" s="144" t="s">
        <v>56</v>
      </c>
      <c r="O217" s="64" t="s">
        <v>26</v>
      </c>
      <c r="P217" s="140" t="s">
        <v>27</v>
      </c>
      <c r="Q217" s="64" t="s">
        <v>23</v>
      </c>
      <c r="R217" s="64" t="s">
        <v>23</v>
      </c>
      <c r="S217" s="15"/>
      <c r="U217" s="4"/>
    </row>
    <row r="218" spans="1:21" ht="81">
      <c r="A218" s="2">
        <v>1</v>
      </c>
      <c r="B218" s="64">
        <f t="shared" si="3"/>
        <v>190</v>
      </c>
      <c r="C218" s="64" t="s">
        <v>148</v>
      </c>
      <c r="D218" s="64" t="s">
        <v>199</v>
      </c>
      <c r="E218" s="65" t="s">
        <v>672</v>
      </c>
      <c r="F218" s="65" t="s">
        <v>427</v>
      </c>
      <c r="G218" s="64">
        <v>879</v>
      </c>
      <c r="H218" s="64" t="s">
        <v>55</v>
      </c>
      <c r="I218" s="8" t="s">
        <v>58</v>
      </c>
      <c r="J218" s="64" t="s">
        <v>129</v>
      </c>
      <c r="K218" s="64" t="s">
        <v>130</v>
      </c>
      <c r="L218" s="141">
        <v>1510000</v>
      </c>
      <c r="M218" s="138" t="s">
        <v>463</v>
      </c>
      <c r="N218" s="144" t="s">
        <v>56</v>
      </c>
      <c r="O218" s="64" t="s">
        <v>22</v>
      </c>
      <c r="P218" s="140" t="s">
        <v>23</v>
      </c>
      <c r="Q218" s="64" t="s">
        <v>23</v>
      </c>
      <c r="R218" s="64" t="s">
        <v>23</v>
      </c>
      <c r="S218" s="15"/>
      <c r="U218" s="4"/>
    </row>
    <row r="219" spans="1:21" ht="60.75">
      <c r="A219" s="2">
        <v>1</v>
      </c>
      <c r="B219" s="64">
        <f t="shared" si="3"/>
        <v>191</v>
      </c>
      <c r="C219" s="64" t="s">
        <v>149</v>
      </c>
      <c r="D219" s="64" t="s">
        <v>149</v>
      </c>
      <c r="E219" s="65" t="s">
        <v>673</v>
      </c>
      <c r="F219" s="65" t="s">
        <v>150</v>
      </c>
      <c r="G219" s="64">
        <v>168</v>
      </c>
      <c r="H219" s="69" t="s">
        <v>60</v>
      </c>
      <c r="I219" s="8" t="s">
        <v>58</v>
      </c>
      <c r="J219" s="64">
        <v>71121656000</v>
      </c>
      <c r="K219" s="64" t="s">
        <v>151</v>
      </c>
      <c r="L219" s="141">
        <v>350000</v>
      </c>
      <c r="M219" s="138" t="s">
        <v>463</v>
      </c>
      <c r="N219" s="144" t="s">
        <v>56</v>
      </c>
      <c r="O219" s="64" t="s">
        <v>22</v>
      </c>
      <c r="P219" s="140" t="s">
        <v>23</v>
      </c>
      <c r="Q219" s="64" t="s">
        <v>23</v>
      </c>
      <c r="R219" s="64" t="s">
        <v>23</v>
      </c>
      <c r="S219" s="15"/>
      <c r="U219" s="4"/>
    </row>
    <row r="220" spans="1:21" ht="60.75">
      <c r="A220" s="2">
        <v>1</v>
      </c>
      <c r="B220" s="64">
        <f t="shared" si="3"/>
        <v>192</v>
      </c>
      <c r="C220" s="64" t="s">
        <v>59</v>
      </c>
      <c r="D220" s="64" t="s">
        <v>59</v>
      </c>
      <c r="E220" s="65" t="s">
        <v>674</v>
      </c>
      <c r="F220" s="65" t="s">
        <v>150</v>
      </c>
      <c r="G220" s="64">
        <v>166</v>
      </c>
      <c r="H220" s="66" t="s">
        <v>79</v>
      </c>
      <c r="I220" s="5">
        <v>2500</v>
      </c>
      <c r="J220" s="64">
        <v>71112000000</v>
      </c>
      <c r="K220" s="64" t="s">
        <v>127</v>
      </c>
      <c r="L220" s="141">
        <v>580000</v>
      </c>
      <c r="M220" s="138" t="s">
        <v>463</v>
      </c>
      <c r="N220" s="80" t="s">
        <v>47</v>
      </c>
      <c r="O220" s="64" t="s">
        <v>22</v>
      </c>
      <c r="P220" s="140" t="s">
        <v>23</v>
      </c>
      <c r="Q220" s="64" t="s">
        <v>23</v>
      </c>
      <c r="R220" s="64" t="s">
        <v>23</v>
      </c>
      <c r="S220" s="15"/>
      <c r="U220" s="4"/>
    </row>
    <row r="221" spans="1:21" ht="60.75">
      <c r="A221" s="2">
        <v>1</v>
      </c>
      <c r="B221" s="64">
        <f t="shared" si="3"/>
        <v>193</v>
      </c>
      <c r="C221" s="64" t="s">
        <v>152</v>
      </c>
      <c r="D221" s="64" t="s">
        <v>153</v>
      </c>
      <c r="E221" s="65" t="s">
        <v>675</v>
      </c>
      <c r="F221" s="65" t="s">
        <v>150</v>
      </c>
      <c r="G221" s="64">
        <v>168</v>
      </c>
      <c r="H221" s="69" t="s">
        <v>60</v>
      </c>
      <c r="I221" s="5">
        <v>2500</v>
      </c>
      <c r="J221" s="64">
        <v>71112000000</v>
      </c>
      <c r="K221" s="64" t="s">
        <v>127</v>
      </c>
      <c r="L221" s="141">
        <v>120144000</v>
      </c>
      <c r="M221" s="138" t="s">
        <v>463</v>
      </c>
      <c r="N221" s="144" t="s">
        <v>56</v>
      </c>
      <c r="O221" s="64" t="s">
        <v>22</v>
      </c>
      <c r="P221" s="140" t="s">
        <v>23</v>
      </c>
      <c r="Q221" s="64" t="s">
        <v>23</v>
      </c>
      <c r="R221" s="64" t="s">
        <v>23</v>
      </c>
      <c r="S221" s="15"/>
      <c r="U221" s="4"/>
    </row>
    <row r="222" spans="1:21" ht="101.25">
      <c r="A222" s="2">
        <v>1</v>
      </c>
      <c r="B222" s="64">
        <f t="shared" si="3"/>
        <v>194</v>
      </c>
      <c r="C222" s="64" t="s">
        <v>154</v>
      </c>
      <c r="D222" s="64" t="s">
        <v>154</v>
      </c>
      <c r="E222" s="65" t="s">
        <v>676</v>
      </c>
      <c r="F222" s="65" t="s">
        <v>155</v>
      </c>
      <c r="G222" s="64">
        <v>366</v>
      </c>
      <c r="H222" s="64" t="s">
        <v>28</v>
      </c>
      <c r="I222" s="5">
        <v>1</v>
      </c>
      <c r="J222" s="64">
        <v>71112654000</v>
      </c>
      <c r="K222" s="64" t="s">
        <v>156</v>
      </c>
      <c r="L222" s="141">
        <v>120000</v>
      </c>
      <c r="M222" s="138" t="s">
        <v>463</v>
      </c>
      <c r="N222" s="144" t="s">
        <v>56</v>
      </c>
      <c r="O222" s="64" t="s">
        <v>22</v>
      </c>
      <c r="P222" s="140" t="s">
        <v>23</v>
      </c>
      <c r="Q222" s="64" t="s">
        <v>23</v>
      </c>
      <c r="R222" s="64" t="s">
        <v>23</v>
      </c>
      <c r="S222" s="15"/>
      <c r="U222" s="4"/>
    </row>
    <row r="223" spans="1:21" s="6" customFormat="1" ht="60.75">
      <c r="A223" s="2">
        <v>1</v>
      </c>
      <c r="B223" s="64">
        <f t="shared" si="3"/>
        <v>195</v>
      </c>
      <c r="C223" s="64" t="s">
        <v>157</v>
      </c>
      <c r="D223" s="64" t="s">
        <v>158</v>
      </c>
      <c r="E223" s="65" t="s">
        <v>677</v>
      </c>
      <c r="F223" s="78" t="s">
        <v>159</v>
      </c>
      <c r="G223" s="64">
        <v>879</v>
      </c>
      <c r="H223" s="64" t="s">
        <v>55</v>
      </c>
      <c r="I223" s="8" t="s">
        <v>58</v>
      </c>
      <c r="J223" s="64">
        <v>71112000000</v>
      </c>
      <c r="K223" s="64" t="s">
        <v>127</v>
      </c>
      <c r="L223" s="141">
        <v>465000</v>
      </c>
      <c r="M223" s="138" t="s">
        <v>463</v>
      </c>
      <c r="N223" s="64" t="s">
        <v>144</v>
      </c>
      <c r="O223" s="64" t="s">
        <v>22</v>
      </c>
      <c r="P223" s="140" t="s">
        <v>23</v>
      </c>
      <c r="Q223" s="64" t="s">
        <v>23</v>
      </c>
      <c r="R223" s="64" t="s">
        <v>23</v>
      </c>
      <c r="S223" s="15"/>
      <c r="T223" s="2"/>
      <c r="U223" s="4"/>
    </row>
    <row r="224" spans="1:21" ht="101.25">
      <c r="A224" s="2">
        <v>1</v>
      </c>
      <c r="B224" s="64">
        <f t="shared" si="3"/>
        <v>196</v>
      </c>
      <c r="C224" s="64" t="s">
        <v>154</v>
      </c>
      <c r="D224" s="64" t="s">
        <v>154</v>
      </c>
      <c r="E224" s="65" t="s">
        <v>676</v>
      </c>
      <c r="F224" s="65" t="s">
        <v>160</v>
      </c>
      <c r="G224" s="64">
        <v>366</v>
      </c>
      <c r="H224" s="64" t="s">
        <v>28</v>
      </c>
      <c r="I224" s="5">
        <v>1</v>
      </c>
      <c r="J224" s="64">
        <v>71112000000</v>
      </c>
      <c r="K224" s="64" t="s">
        <v>127</v>
      </c>
      <c r="L224" s="141">
        <v>240000</v>
      </c>
      <c r="M224" s="138" t="s">
        <v>463</v>
      </c>
      <c r="N224" s="144" t="s">
        <v>56</v>
      </c>
      <c r="O224" s="64" t="s">
        <v>22</v>
      </c>
      <c r="P224" s="140" t="s">
        <v>23</v>
      </c>
      <c r="Q224" s="64" t="s">
        <v>23</v>
      </c>
      <c r="R224" s="64" t="s">
        <v>23</v>
      </c>
      <c r="S224" s="15"/>
      <c r="U224" s="4"/>
    </row>
    <row r="225" spans="1:21" ht="60.75">
      <c r="A225" s="2">
        <v>1</v>
      </c>
      <c r="B225" s="64">
        <f t="shared" si="3"/>
        <v>197</v>
      </c>
      <c r="C225" s="64" t="s">
        <v>149</v>
      </c>
      <c r="D225" s="64" t="s">
        <v>161</v>
      </c>
      <c r="E225" s="65" t="s">
        <v>678</v>
      </c>
      <c r="F225" s="65" t="s">
        <v>162</v>
      </c>
      <c r="G225" s="64">
        <v>168</v>
      </c>
      <c r="H225" s="69" t="s">
        <v>60</v>
      </c>
      <c r="I225" s="5">
        <v>20</v>
      </c>
      <c r="J225" s="64" t="s">
        <v>129</v>
      </c>
      <c r="K225" s="64" t="s">
        <v>130</v>
      </c>
      <c r="L225" s="141">
        <v>1200000</v>
      </c>
      <c r="M225" s="138" t="s">
        <v>463</v>
      </c>
      <c r="N225" s="80" t="s">
        <v>47</v>
      </c>
      <c r="O225" s="64" t="s">
        <v>22</v>
      </c>
      <c r="P225" s="140" t="s">
        <v>23</v>
      </c>
      <c r="Q225" s="64" t="s">
        <v>23</v>
      </c>
      <c r="R225" s="64" t="s">
        <v>23</v>
      </c>
      <c r="S225" s="15"/>
      <c r="U225" s="4"/>
    </row>
    <row r="226" spans="1:21" ht="81">
      <c r="A226" s="2">
        <v>1</v>
      </c>
      <c r="B226" s="64">
        <f t="shared" si="3"/>
        <v>198</v>
      </c>
      <c r="C226" s="64" t="s">
        <v>163</v>
      </c>
      <c r="D226" s="64" t="s">
        <v>164</v>
      </c>
      <c r="E226" s="65" t="s">
        <v>679</v>
      </c>
      <c r="F226" s="65" t="s">
        <v>165</v>
      </c>
      <c r="G226" s="64">
        <v>366</v>
      </c>
      <c r="H226" s="64" t="s">
        <v>28</v>
      </c>
      <c r="I226" s="5">
        <v>1</v>
      </c>
      <c r="J226" s="64" t="s">
        <v>166</v>
      </c>
      <c r="K226" s="64" t="s">
        <v>167</v>
      </c>
      <c r="L226" s="141">
        <v>130000</v>
      </c>
      <c r="M226" s="138" t="s">
        <v>463</v>
      </c>
      <c r="N226" s="144" t="s">
        <v>56</v>
      </c>
      <c r="O226" s="64" t="s">
        <v>22</v>
      </c>
      <c r="P226" s="140" t="s">
        <v>23</v>
      </c>
      <c r="Q226" s="64" t="s">
        <v>23</v>
      </c>
      <c r="R226" s="64" t="s">
        <v>23</v>
      </c>
      <c r="S226" s="15"/>
      <c r="U226" s="4"/>
    </row>
    <row r="227" spans="1:21" ht="60.75">
      <c r="A227" s="2">
        <v>1</v>
      </c>
      <c r="B227" s="64">
        <f t="shared" si="3"/>
        <v>199</v>
      </c>
      <c r="C227" s="64" t="s">
        <v>39</v>
      </c>
      <c r="D227" s="64" t="s">
        <v>168</v>
      </c>
      <c r="E227" s="65" t="s">
        <v>680</v>
      </c>
      <c r="F227" s="65" t="s">
        <v>169</v>
      </c>
      <c r="G227" s="64">
        <v>113</v>
      </c>
      <c r="H227" s="64" t="s">
        <v>170</v>
      </c>
      <c r="I227" s="8" t="s">
        <v>171</v>
      </c>
      <c r="J227" s="64" t="s">
        <v>129</v>
      </c>
      <c r="K227" s="64" t="s">
        <v>130</v>
      </c>
      <c r="L227" s="141">
        <v>167000</v>
      </c>
      <c r="M227" s="138" t="s">
        <v>463</v>
      </c>
      <c r="N227" s="144" t="s">
        <v>56</v>
      </c>
      <c r="O227" s="64" t="s">
        <v>22</v>
      </c>
      <c r="P227" s="140" t="s">
        <v>23</v>
      </c>
      <c r="Q227" s="64" t="s">
        <v>23</v>
      </c>
      <c r="R227" s="64" t="s">
        <v>23</v>
      </c>
      <c r="S227" s="15"/>
      <c r="U227" s="4"/>
    </row>
    <row r="228" spans="1:21" ht="60.75">
      <c r="A228" s="2">
        <v>1</v>
      </c>
      <c r="B228" s="64">
        <f t="shared" si="3"/>
        <v>200</v>
      </c>
      <c r="C228" s="64" t="s">
        <v>172</v>
      </c>
      <c r="D228" s="64" t="s">
        <v>172</v>
      </c>
      <c r="E228" s="65" t="s">
        <v>681</v>
      </c>
      <c r="F228" s="65" t="s">
        <v>173</v>
      </c>
      <c r="G228" s="64">
        <v>113</v>
      </c>
      <c r="H228" s="64" t="s">
        <v>170</v>
      </c>
      <c r="I228" s="8" t="s">
        <v>174</v>
      </c>
      <c r="J228" s="64" t="s">
        <v>129</v>
      </c>
      <c r="K228" s="64" t="s">
        <v>130</v>
      </c>
      <c r="L228" s="141">
        <v>137000</v>
      </c>
      <c r="M228" s="138" t="s">
        <v>463</v>
      </c>
      <c r="N228" s="144" t="s">
        <v>56</v>
      </c>
      <c r="O228" s="64" t="s">
        <v>22</v>
      </c>
      <c r="P228" s="140" t="s">
        <v>23</v>
      </c>
      <c r="Q228" s="64" t="s">
        <v>23</v>
      </c>
      <c r="R228" s="64" t="s">
        <v>23</v>
      </c>
      <c r="S228" s="15"/>
      <c r="U228" s="4"/>
    </row>
    <row r="229" spans="1:21" ht="60.75">
      <c r="A229" s="2">
        <v>1</v>
      </c>
      <c r="B229" s="64">
        <f t="shared" si="3"/>
        <v>201</v>
      </c>
      <c r="C229" s="64" t="s">
        <v>39</v>
      </c>
      <c r="D229" s="64" t="s">
        <v>39</v>
      </c>
      <c r="E229" s="65" t="s">
        <v>682</v>
      </c>
      <c r="F229" s="65" t="s">
        <v>175</v>
      </c>
      <c r="G229" s="64">
        <v>233</v>
      </c>
      <c r="H229" s="64" t="s">
        <v>176</v>
      </c>
      <c r="I229" s="8" t="s">
        <v>177</v>
      </c>
      <c r="J229" s="64" t="s">
        <v>129</v>
      </c>
      <c r="K229" s="64" t="s">
        <v>130</v>
      </c>
      <c r="L229" s="141">
        <v>9813000</v>
      </c>
      <c r="M229" s="138" t="s">
        <v>463</v>
      </c>
      <c r="N229" s="144" t="s">
        <v>56</v>
      </c>
      <c r="O229" s="64" t="s">
        <v>22</v>
      </c>
      <c r="P229" s="140" t="s">
        <v>23</v>
      </c>
      <c r="Q229" s="64" t="s">
        <v>23</v>
      </c>
      <c r="R229" s="64" t="s">
        <v>23</v>
      </c>
      <c r="S229" s="15"/>
      <c r="U229" s="4"/>
    </row>
    <row r="230" spans="1:21" ht="60.75">
      <c r="A230" s="2">
        <v>1</v>
      </c>
      <c r="B230" s="64">
        <f t="shared" si="3"/>
        <v>202</v>
      </c>
      <c r="C230" s="64" t="s">
        <v>33</v>
      </c>
      <c r="D230" s="64" t="s">
        <v>33</v>
      </c>
      <c r="E230" s="65" t="s">
        <v>178</v>
      </c>
      <c r="F230" s="65" t="s">
        <v>428</v>
      </c>
      <c r="G230" s="64">
        <v>366</v>
      </c>
      <c r="H230" s="64" t="s">
        <v>28</v>
      </c>
      <c r="I230" s="5">
        <v>1</v>
      </c>
      <c r="J230" s="64" t="s">
        <v>129</v>
      </c>
      <c r="K230" s="64" t="s">
        <v>130</v>
      </c>
      <c r="L230" s="141">
        <v>171000</v>
      </c>
      <c r="M230" s="138" t="s">
        <v>463</v>
      </c>
      <c r="N230" s="144" t="s">
        <v>56</v>
      </c>
      <c r="O230" s="64" t="s">
        <v>22</v>
      </c>
      <c r="P230" s="140" t="s">
        <v>23</v>
      </c>
      <c r="Q230" s="64" t="s">
        <v>23</v>
      </c>
      <c r="R230" s="64" t="s">
        <v>23</v>
      </c>
      <c r="S230" s="15"/>
      <c r="U230" s="4"/>
    </row>
    <row r="231" spans="1:21" ht="60.75">
      <c r="A231" s="2">
        <v>1</v>
      </c>
      <c r="B231" s="64">
        <f t="shared" si="3"/>
        <v>203</v>
      </c>
      <c r="C231" s="64" t="s">
        <v>33</v>
      </c>
      <c r="D231" s="64" t="s">
        <v>33</v>
      </c>
      <c r="E231" s="65" t="s">
        <v>683</v>
      </c>
      <c r="F231" s="65" t="s">
        <v>179</v>
      </c>
      <c r="G231" s="64">
        <v>366</v>
      </c>
      <c r="H231" s="64" t="s">
        <v>28</v>
      </c>
      <c r="I231" s="5">
        <v>1</v>
      </c>
      <c r="J231" s="64">
        <v>71112654000</v>
      </c>
      <c r="K231" s="64" t="s">
        <v>156</v>
      </c>
      <c r="L231" s="141">
        <v>373000</v>
      </c>
      <c r="M231" s="138" t="s">
        <v>463</v>
      </c>
      <c r="N231" s="144" t="s">
        <v>56</v>
      </c>
      <c r="O231" s="64" t="s">
        <v>22</v>
      </c>
      <c r="P231" s="140" t="s">
        <v>23</v>
      </c>
      <c r="Q231" s="64" t="s">
        <v>23</v>
      </c>
      <c r="R231" s="64" t="s">
        <v>23</v>
      </c>
      <c r="S231" s="15"/>
      <c r="U231" s="4"/>
    </row>
    <row r="232" spans="1:21" ht="60.75">
      <c r="A232" s="2">
        <v>1</v>
      </c>
      <c r="B232" s="64">
        <f t="shared" si="3"/>
        <v>204</v>
      </c>
      <c r="C232" s="64" t="s">
        <v>29</v>
      </c>
      <c r="D232" s="64" t="s">
        <v>29</v>
      </c>
      <c r="E232" s="65" t="s">
        <v>180</v>
      </c>
      <c r="F232" s="65" t="s">
        <v>181</v>
      </c>
      <c r="G232" s="64">
        <v>366</v>
      </c>
      <c r="H232" s="64" t="s">
        <v>28</v>
      </c>
      <c r="I232" s="5">
        <v>1</v>
      </c>
      <c r="J232" s="64">
        <v>71112000000</v>
      </c>
      <c r="K232" s="64" t="s">
        <v>127</v>
      </c>
      <c r="L232" s="141">
        <v>192000</v>
      </c>
      <c r="M232" s="138" t="s">
        <v>463</v>
      </c>
      <c r="N232" s="144" t="s">
        <v>56</v>
      </c>
      <c r="O232" s="64" t="s">
        <v>22</v>
      </c>
      <c r="P232" s="140" t="s">
        <v>23</v>
      </c>
      <c r="Q232" s="64" t="s">
        <v>23</v>
      </c>
      <c r="R232" s="64" t="s">
        <v>23</v>
      </c>
      <c r="S232" s="15"/>
      <c r="U232" s="4"/>
    </row>
    <row r="233" spans="1:21" ht="60.75">
      <c r="A233" s="2">
        <v>1</v>
      </c>
      <c r="B233" s="64">
        <f t="shared" si="3"/>
        <v>205</v>
      </c>
      <c r="C233" s="64" t="s">
        <v>182</v>
      </c>
      <c r="D233" s="64" t="s">
        <v>183</v>
      </c>
      <c r="E233" s="65" t="s">
        <v>184</v>
      </c>
      <c r="F233" s="65" t="s">
        <v>185</v>
      </c>
      <c r="G233" s="64">
        <v>366</v>
      </c>
      <c r="H233" s="64" t="s">
        <v>28</v>
      </c>
      <c r="I233" s="5">
        <v>1</v>
      </c>
      <c r="J233" s="64">
        <v>71112000000</v>
      </c>
      <c r="K233" s="64" t="s">
        <v>127</v>
      </c>
      <c r="L233" s="141">
        <v>519000</v>
      </c>
      <c r="M233" s="138" t="s">
        <v>463</v>
      </c>
      <c r="N233" s="144" t="s">
        <v>56</v>
      </c>
      <c r="O233" s="64" t="s">
        <v>22</v>
      </c>
      <c r="P233" s="140" t="s">
        <v>23</v>
      </c>
      <c r="Q233" s="64" t="s">
        <v>23</v>
      </c>
      <c r="R233" s="64" t="s">
        <v>23</v>
      </c>
      <c r="S233" s="15"/>
      <c r="U233" s="4"/>
    </row>
    <row r="234" spans="1:21" ht="60.75">
      <c r="A234" s="2">
        <v>1</v>
      </c>
      <c r="B234" s="64">
        <f t="shared" si="3"/>
        <v>206</v>
      </c>
      <c r="C234" s="64" t="s">
        <v>186</v>
      </c>
      <c r="D234" s="64" t="s">
        <v>186</v>
      </c>
      <c r="E234" s="65" t="s">
        <v>187</v>
      </c>
      <c r="F234" s="65" t="s">
        <v>175</v>
      </c>
      <c r="G234" s="64">
        <v>366</v>
      </c>
      <c r="H234" s="64" t="s">
        <v>28</v>
      </c>
      <c r="I234" s="5">
        <v>1</v>
      </c>
      <c r="J234" s="64" t="s">
        <v>129</v>
      </c>
      <c r="K234" s="64" t="s">
        <v>130</v>
      </c>
      <c r="L234" s="141">
        <v>3440000</v>
      </c>
      <c r="M234" s="138" t="s">
        <v>463</v>
      </c>
      <c r="N234" s="144" t="s">
        <v>56</v>
      </c>
      <c r="O234" s="64" t="s">
        <v>22</v>
      </c>
      <c r="P234" s="140" t="s">
        <v>23</v>
      </c>
      <c r="Q234" s="64" t="s">
        <v>23</v>
      </c>
      <c r="R234" s="64" t="s">
        <v>23</v>
      </c>
      <c r="S234" s="15"/>
      <c r="U234" s="4"/>
    </row>
    <row r="235" spans="1:21" ht="60.75">
      <c r="A235" s="2">
        <v>1</v>
      </c>
      <c r="B235" s="64">
        <f t="shared" si="3"/>
        <v>207</v>
      </c>
      <c r="C235" s="64" t="s">
        <v>149</v>
      </c>
      <c r="D235" s="64" t="s">
        <v>188</v>
      </c>
      <c r="E235" s="65" t="s">
        <v>200</v>
      </c>
      <c r="F235" s="65" t="s">
        <v>150</v>
      </c>
      <c r="G235" s="64">
        <v>168</v>
      </c>
      <c r="H235" s="69" t="s">
        <v>60</v>
      </c>
      <c r="I235" s="5">
        <v>130</v>
      </c>
      <c r="J235" s="64" t="s">
        <v>129</v>
      </c>
      <c r="K235" s="64" t="s">
        <v>130</v>
      </c>
      <c r="L235" s="141">
        <v>9500000</v>
      </c>
      <c r="M235" s="138" t="s">
        <v>463</v>
      </c>
      <c r="N235" s="80" t="s">
        <v>47</v>
      </c>
      <c r="O235" s="64" t="s">
        <v>22</v>
      </c>
      <c r="P235" s="140" t="s">
        <v>23</v>
      </c>
      <c r="Q235" s="64" t="s">
        <v>23</v>
      </c>
      <c r="R235" s="64" t="s">
        <v>23</v>
      </c>
      <c r="S235" s="15"/>
      <c r="U235" s="4"/>
    </row>
    <row r="236" spans="1:21" ht="101.25">
      <c r="A236" s="2">
        <v>1</v>
      </c>
      <c r="B236" s="64">
        <f t="shared" si="3"/>
        <v>208</v>
      </c>
      <c r="C236" s="64" t="s">
        <v>49</v>
      </c>
      <c r="D236" s="64" t="s">
        <v>189</v>
      </c>
      <c r="E236" s="65" t="s">
        <v>429</v>
      </c>
      <c r="F236" s="65" t="s">
        <v>190</v>
      </c>
      <c r="G236" s="64">
        <v>879</v>
      </c>
      <c r="H236" s="64" t="s">
        <v>55</v>
      </c>
      <c r="I236" s="5">
        <v>1</v>
      </c>
      <c r="J236" s="64">
        <v>71112000000</v>
      </c>
      <c r="K236" s="64" t="s">
        <v>127</v>
      </c>
      <c r="L236" s="141">
        <v>360000</v>
      </c>
      <c r="M236" s="138" t="s">
        <v>463</v>
      </c>
      <c r="N236" s="144" t="s">
        <v>56</v>
      </c>
      <c r="O236" s="64" t="s">
        <v>22</v>
      </c>
      <c r="P236" s="140" t="s">
        <v>23</v>
      </c>
      <c r="Q236" s="64" t="s">
        <v>23</v>
      </c>
      <c r="R236" s="64" t="s">
        <v>23</v>
      </c>
      <c r="S236" s="15"/>
      <c r="U236" s="4"/>
    </row>
    <row r="237" spans="1:21" ht="60.75">
      <c r="A237" s="2">
        <v>1</v>
      </c>
      <c r="B237" s="64">
        <f t="shared" si="3"/>
        <v>209</v>
      </c>
      <c r="C237" s="64" t="s">
        <v>52</v>
      </c>
      <c r="D237" s="64" t="s">
        <v>53</v>
      </c>
      <c r="E237" s="65" t="s">
        <v>191</v>
      </c>
      <c r="F237" s="65" t="s">
        <v>138</v>
      </c>
      <c r="G237" s="64">
        <v>879</v>
      </c>
      <c r="H237" s="64" t="s">
        <v>55</v>
      </c>
      <c r="I237" s="5">
        <v>1</v>
      </c>
      <c r="J237" s="64">
        <v>71112654000</v>
      </c>
      <c r="K237" s="64" t="s">
        <v>156</v>
      </c>
      <c r="L237" s="141">
        <v>400000</v>
      </c>
      <c r="M237" s="66" t="s">
        <v>464</v>
      </c>
      <c r="N237" s="64" t="s">
        <v>144</v>
      </c>
      <c r="O237" s="64" t="s">
        <v>22</v>
      </c>
      <c r="P237" s="140" t="s">
        <v>23</v>
      </c>
      <c r="Q237" s="64" t="s">
        <v>23</v>
      </c>
      <c r="R237" s="64" t="s">
        <v>23</v>
      </c>
      <c r="S237" s="15"/>
      <c r="U237" s="4"/>
    </row>
    <row r="238" spans="1:21" ht="97.5" customHeight="1">
      <c r="A238" s="2">
        <v>1</v>
      </c>
      <c r="B238" s="64">
        <f t="shared" si="3"/>
        <v>210</v>
      </c>
      <c r="C238" s="64" t="s">
        <v>192</v>
      </c>
      <c r="D238" s="64" t="s">
        <v>193</v>
      </c>
      <c r="E238" s="65" t="s">
        <v>194</v>
      </c>
      <c r="F238" s="65" t="s">
        <v>195</v>
      </c>
      <c r="G238" s="69">
        <v>796</v>
      </c>
      <c r="H238" s="69" t="s">
        <v>25</v>
      </c>
      <c r="I238" s="5">
        <v>16</v>
      </c>
      <c r="J238" s="64">
        <v>71112000000</v>
      </c>
      <c r="K238" s="64" t="s">
        <v>127</v>
      </c>
      <c r="L238" s="141">
        <v>178000</v>
      </c>
      <c r="M238" s="66" t="s">
        <v>464</v>
      </c>
      <c r="N238" s="64" t="s">
        <v>144</v>
      </c>
      <c r="O238" s="64" t="s">
        <v>22</v>
      </c>
      <c r="P238" s="140" t="s">
        <v>23</v>
      </c>
      <c r="Q238" s="64" t="s">
        <v>23</v>
      </c>
      <c r="R238" s="64" t="s">
        <v>23</v>
      </c>
      <c r="S238" s="15"/>
      <c r="U238" s="4"/>
    </row>
    <row r="239" spans="1:21" ht="60.75">
      <c r="A239" s="2">
        <v>1</v>
      </c>
      <c r="B239" s="64">
        <f t="shared" si="3"/>
        <v>211</v>
      </c>
      <c r="C239" s="64" t="s">
        <v>196</v>
      </c>
      <c r="D239" s="64" t="s">
        <v>196</v>
      </c>
      <c r="E239" s="65" t="s">
        <v>684</v>
      </c>
      <c r="F239" s="65" t="s">
        <v>197</v>
      </c>
      <c r="G239" s="69">
        <v>796</v>
      </c>
      <c r="H239" s="69" t="s">
        <v>25</v>
      </c>
      <c r="I239" s="5">
        <v>40</v>
      </c>
      <c r="J239" s="64" t="s">
        <v>129</v>
      </c>
      <c r="K239" s="64" t="s">
        <v>130</v>
      </c>
      <c r="L239" s="141">
        <v>345000</v>
      </c>
      <c r="M239" s="66" t="s">
        <v>464</v>
      </c>
      <c r="N239" s="139" t="s">
        <v>57</v>
      </c>
      <c r="O239" s="64" t="s">
        <v>22</v>
      </c>
      <c r="P239" s="140" t="s">
        <v>23</v>
      </c>
      <c r="Q239" s="64" t="s">
        <v>23</v>
      </c>
      <c r="R239" s="64" t="s">
        <v>23</v>
      </c>
      <c r="S239" s="15"/>
      <c r="U239" s="4"/>
    </row>
    <row r="240" spans="1:19" ht="20.25">
      <c r="A240" s="47">
        <v>1</v>
      </c>
      <c r="B240" s="86"/>
      <c r="C240" s="87"/>
      <c r="D240" s="87"/>
      <c r="E240" s="98"/>
      <c r="F240" s="89" t="s">
        <v>315</v>
      </c>
      <c r="G240" s="98"/>
      <c r="H240" s="98"/>
      <c r="I240" s="48"/>
      <c r="J240" s="98"/>
      <c r="K240" s="48"/>
      <c r="L240" s="157"/>
      <c r="M240" s="98"/>
      <c r="N240" s="98"/>
      <c r="O240" s="87"/>
      <c r="P240" s="87"/>
      <c r="Q240" s="87"/>
      <c r="R240" s="160"/>
      <c r="S240" s="15"/>
    </row>
    <row r="241" spans="1:19" ht="121.5">
      <c r="A241" s="2">
        <v>1</v>
      </c>
      <c r="B241" s="81">
        <f>B239+1</f>
        <v>212</v>
      </c>
      <c r="C241" s="101" t="s">
        <v>71</v>
      </c>
      <c r="D241" s="64" t="s">
        <v>72</v>
      </c>
      <c r="E241" s="102" t="s">
        <v>261</v>
      </c>
      <c r="F241" s="102" t="s">
        <v>290</v>
      </c>
      <c r="G241" s="66">
        <v>839</v>
      </c>
      <c r="H241" s="64" t="s">
        <v>122</v>
      </c>
      <c r="I241" s="38">
        <v>1</v>
      </c>
      <c r="J241" s="106">
        <v>10215572000</v>
      </c>
      <c r="K241" s="41" t="s">
        <v>269</v>
      </c>
      <c r="L241" s="163">
        <v>345000</v>
      </c>
      <c r="M241" s="138" t="s">
        <v>463</v>
      </c>
      <c r="N241" s="64" t="s">
        <v>74</v>
      </c>
      <c r="O241" s="106" t="s">
        <v>26</v>
      </c>
      <c r="P241" s="140" t="s">
        <v>27</v>
      </c>
      <c r="Q241" s="106" t="s">
        <v>23</v>
      </c>
      <c r="R241" s="106" t="s">
        <v>23</v>
      </c>
      <c r="S241" s="23" t="s">
        <v>263</v>
      </c>
    </row>
    <row r="242" spans="1:19" s="6" customFormat="1" ht="93.75">
      <c r="A242" s="2">
        <v>1</v>
      </c>
      <c r="B242" s="81">
        <f>B241+1</f>
        <v>213</v>
      </c>
      <c r="C242" s="66" t="s">
        <v>265</v>
      </c>
      <c r="D242" s="69" t="s">
        <v>266</v>
      </c>
      <c r="E242" s="82" t="s">
        <v>685</v>
      </c>
      <c r="F242" s="70" t="s">
        <v>321</v>
      </c>
      <c r="G242" s="105">
        <v>879</v>
      </c>
      <c r="H242" s="64" t="s">
        <v>55</v>
      </c>
      <c r="I242" s="38">
        <v>1</v>
      </c>
      <c r="J242" s="69">
        <v>10215572000</v>
      </c>
      <c r="K242" s="41" t="s">
        <v>269</v>
      </c>
      <c r="L242" s="141">
        <v>150000</v>
      </c>
      <c r="M242" s="138" t="s">
        <v>463</v>
      </c>
      <c r="N242" s="139" t="s">
        <v>336</v>
      </c>
      <c r="O242" s="64" t="s">
        <v>258</v>
      </c>
      <c r="P242" s="140" t="s">
        <v>27</v>
      </c>
      <c r="Q242" s="106" t="s">
        <v>23</v>
      </c>
      <c r="R242" s="106" t="s">
        <v>23</v>
      </c>
      <c r="S242" s="23" t="s">
        <v>259</v>
      </c>
    </row>
    <row r="243" spans="1:19" ht="93.75">
      <c r="A243" s="2">
        <v>1</v>
      </c>
      <c r="B243" s="81">
        <f aca="true" t="shared" si="4" ref="B243:B291">B242+1</f>
        <v>214</v>
      </c>
      <c r="C243" s="66" t="s">
        <v>51</v>
      </c>
      <c r="D243" s="69" t="s">
        <v>125</v>
      </c>
      <c r="E243" s="82" t="s">
        <v>686</v>
      </c>
      <c r="F243" s="70" t="s">
        <v>430</v>
      </c>
      <c r="G243" s="69">
        <v>796</v>
      </c>
      <c r="H243" s="69" t="s">
        <v>25</v>
      </c>
      <c r="I243" s="26">
        <v>1</v>
      </c>
      <c r="J243" s="69">
        <v>10215572000</v>
      </c>
      <c r="K243" s="41" t="s">
        <v>269</v>
      </c>
      <c r="L243" s="141">
        <v>735800</v>
      </c>
      <c r="M243" s="138" t="s">
        <v>463</v>
      </c>
      <c r="N243" s="64" t="s">
        <v>74</v>
      </c>
      <c r="O243" s="64" t="s">
        <v>258</v>
      </c>
      <c r="P243" s="140" t="s">
        <v>27</v>
      </c>
      <c r="Q243" s="106" t="s">
        <v>23</v>
      </c>
      <c r="R243" s="106" t="s">
        <v>23</v>
      </c>
      <c r="S243" s="23" t="s">
        <v>259</v>
      </c>
    </row>
    <row r="244" spans="1:19" ht="129" customHeight="1">
      <c r="A244" s="2">
        <v>1</v>
      </c>
      <c r="B244" s="81">
        <f t="shared" si="4"/>
        <v>215</v>
      </c>
      <c r="C244" s="66" t="s">
        <v>145</v>
      </c>
      <c r="D244" s="69" t="s">
        <v>267</v>
      </c>
      <c r="E244" s="82" t="s">
        <v>687</v>
      </c>
      <c r="F244" s="70" t="s">
        <v>510</v>
      </c>
      <c r="G244" s="69">
        <v>796</v>
      </c>
      <c r="H244" s="69" t="s">
        <v>25</v>
      </c>
      <c r="I244" s="26" t="s">
        <v>317</v>
      </c>
      <c r="J244" s="69">
        <v>10215572000</v>
      </c>
      <c r="K244" s="41" t="s">
        <v>269</v>
      </c>
      <c r="L244" s="141">
        <f>1654480-266700</f>
        <v>1387780</v>
      </c>
      <c r="M244" s="138" t="s">
        <v>463</v>
      </c>
      <c r="N244" s="64" t="s">
        <v>74</v>
      </c>
      <c r="O244" s="64" t="s">
        <v>258</v>
      </c>
      <c r="P244" s="140" t="s">
        <v>27</v>
      </c>
      <c r="Q244" s="106" t="s">
        <v>23</v>
      </c>
      <c r="R244" s="106" t="s">
        <v>23</v>
      </c>
      <c r="S244" s="23" t="s">
        <v>259</v>
      </c>
    </row>
    <row r="245" spans="1:19" ht="111.75" customHeight="1">
      <c r="A245" s="2">
        <v>1</v>
      </c>
      <c r="B245" s="81">
        <f t="shared" si="4"/>
        <v>216</v>
      </c>
      <c r="C245" s="82" t="s">
        <v>51</v>
      </c>
      <c r="D245" s="69" t="s">
        <v>125</v>
      </c>
      <c r="E245" s="82" t="s">
        <v>688</v>
      </c>
      <c r="F245" s="70" t="s">
        <v>509</v>
      </c>
      <c r="G245" s="69">
        <v>796</v>
      </c>
      <c r="H245" s="69" t="s">
        <v>25</v>
      </c>
      <c r="I245" s="26" t="s">
        <v>319</v>
      </c>
      <c r="J245" s="69">
        <v>10215572000</v>
      </c>
      <c r="K245" s="41" t="s">
        <v>269</v>
      </c>
      <c r="L245" s="141">
        <v>412870</v>
      </c>
      <c r="M245" s="138" t="s">
        <v>463</v>
      </c>
      <c r="N245" s="64" t="s">
        <v>74</v>
      </c>
      <c r="O245" s="64" t="s">
        <v>258</v>
      </c>
      <c r="P245" s="140" t="s">
        <v>27</v>
      </c>
      <c r="Q245" s="106" t="s">
        <v>23</v>
      </c>
      <c r="R245" s="106" t="s">
        <v>23</v>
      </c>
      <c r="S245" s="23" t="s">
        <v>259</v>
      </c>
    </row>
    <row r="246" spans="1:19" ht="109.5" customHeight="1">
      <c r="A246" s="2">
        <v>1</v>
      </c>
      <c r="B246" s="81">
        <f t="shared" si="4"/>
        <v>217</v>
      </c>
      <c r="C246" s="82" t="s">
        <v>51</v>
      </c>
      <c r="D246" s="69" t="s">
        <v>125</v>
      </c>
      <c r="E246" s="82" t="s">
        <v>689</v>
      </c>
      <c r="F246" s="70" t="s">
        <v>526</v>
      </c>
      <c r="G246" s="69">
        <v>796</v>
      </c>
      <c r="H246" s="69" t="s">
        <v>25</v>
      </c>
      <c r="I246" s="26" t="s">
        <v>318</v>
      </c>
      <c r="J246" s="69">
        <v>10215572000</v>
      </c>
      <c r="K246" s="41" t="s">
        <v>269</v>
      </c>
      <c r="L246" s="148">
        <v>554720</v>
      </c>
      <c r="M246" s="138" t="s">
        <v>463</v>
      </c>
      <c r="N246" s="64" t="s">
        <v>74</v>
      </c>
      <c r="O246" s="64" t="s">
        <v>258</v>
      </c>
      <c r="P246" s="140" t="s">
        <v>27</v>
      </c>
      <c r="Q246" s="106" t="s">
        <v>23</v>
      </c>
      <c r="R246" s="106" t="s">
        <v>23</v>
      </c>
      <c r="S246" s="23" t="s">
        <v>259</v>
      </c>
    </row>
    <row r="247" spans="1:19" ht="93.75">
      <c r="A247" s="2">
        <v>1</v>
      </c>
      <c r="B247" s="81">
        <f t="shared" si="4"/>
        <v>218</v>
      </c>
      <c r="C247" s="100" t="s">
        <v>145</v>
      </c>
      <c r="D247" s="100" t="s">
        <v>267</v>
      </c>
      <c r="E247" s="103" t="s">
        <v>431</v>
      </c>
      <c r="F247" s="104" t="s">
        <v>320</v>
      </c>
      <c r="G247" s="100">
        <v>368</v>
      </c>
      <c r="H247" s="100" t="s">
        <v>268</v>
      </c>
      <c r="I247" s="11">
        <v>18</v>
      </c>
      <c r="J247" s="100">
        <v>10215572000</v>
      </c>
      <c r="K247" s="41" t="s">
        <v>269</v>
      </c>
      <c r="L247" s="164">
        <v>396000</v>
      </c>
      <c r="M247" s="138" t="s">
        <v>463</v>
      </c>
      <c r="N247" s="64" t="s">
        <v>78</v>
      </c>
      <c r="O247" s="106" t="s">
        <v>26</v>
      </c>
      <c r="P247" s="140" t="s">
        <v>27</v>
      </c>
      <c r="Q247" s="106" t="s">
        <v>23</v>
      </c>
      <c r="R247" s="106" t="s">
        <v>23</v>
      </c>
      <c r="S247" s="23" t="s">
        <v>123</v>
      </c>
    </row>
    <row r="248" spans="1:19" ht="93.75">
      <c r="A248" s="2">
        <v>1</v>
      </c>
      <c r="B248" s="81">
        <f t="shared" si="4"/>
        <v>219</v>
      </c>
      <c r="C248" s="100" t="s">
        <v>119</v>
      </c>
      <c r="D248" s="100" t="s">
        <v>270</v>
      </c>
      <c r="E248" s="104" t="s">
        <v>690</v>
      </c>
      <c r="F248" s="104" t="s">
        <v>414</v>
      </c>
      <c r="G248" s="100">
        <v>368</v>
      </c>
      <c r="H248" s="100" t="s">
        <v>268</v>
      </c>
      <c r="I248" s="11">
        <v>12</v>
      </c>
      <c r="J248" s="100">
        <v>10215572000</v>
      </c>
      <c r="K248" s="41" t="s">
        <v>269</v>
      </c>
      <c r="L248" s="164">
        <v>480000</v>
      </c>
      <c r="M248" s="138" t="s">
        <v>463</v>
      </c>
      <c r="N248" s="64" t="s">
        <v>334</v>
      </c>
      <c r="O248" s="106" t="s">
        <v>26</v>
      </c>
      <c r="P248" s="140" t="s">
        <v>27</v>
      </c>
      <c r="Q248" s="106" t="s">
        <v>23</v>
      </c>
      <c r="R248" s="106" t="s">
        <v>23</v>
      </c>
      <c r="S248" s="23" t="s">
        <v>123</v>
      </c>
    </row>
    <row r="249" spans="1:19" ht="93.75">
      <c r="A249" s="2">
        <v>1</v>
      </c>
      <c r="B249" s="81">
        <f t="shared" si="4"/>
        <v>220</v>
      </c>
      <c r="C249" s="100" t="s">
        <v>141</v>
      </c>
      <c r="D249" s="100" t="s">
        <v>271</v>
      </c>
      <c r="E249" s="104" t="s">
        <v>691</v>
      </c>
      <c r="F249" s="104" t="s">
        <v>414</v>
      </c>
      <c r="G249" s="100">
        <v>368</v>
      </c>
      <c r="H249" s="100" t="s">
        <v>268</v>
      </c>
      <c r="I249" s="11">
        <v>3</v>
      </c>
      <c r="J249" s="100">
        <v>10215572000</v>
      </c>
      <c r="K249" s="41" t="s">
        <v>269</v>
      </c>
      <c r="L249" s="164">
        <f>432000/1.2</f>
        <v>360000</v>
      </c>
      <c r="M249" s="138" t="s">
        <v>463</v>
      </c>
      <c r="N249" s="64" t="s">
        <v>334</v>
      </c>
      <c r="O249" s="106" t="s">
        <v>26</v>
      </c>
      <c r="P249" s="140" t="s">
        <v>27</v>
      </c>
      <c r="Q249" s="106" t="s">
        <v>23</v>
      </c>
      <c r="R249" s="106" t="s">
        <v>23</v>
      </c>
      <c r="S249" s="23" t="s">
        <v>123</v>
      </c>
    </row>
    <row r="250" spans="1:19" ht="93.75">
      <c r="A250" s="2">
        <v>1</v>
      </c>
      <c r="B250" s="81">
        <f t="shared" si="4"/>
        <v>221</v>
      </c>
      <c r="C250" s="100" t="s">
        <v>141</v>
      </c>
      <c r="D250" s="100" t="s">
        <v>271</v>
      </c>
      <c r="E250" s="104" t="s">
        <v>692</v>
      </c>
      <c r="F250" s="104" t="s">
        <v>414</v>
      </c>
      <c r="G250" s="100">
        <v>368</v>
      </c>
      <c r="H250" s="100" t="s">
        <v>268</v>
      </c>
      <c r="I250" s="11">
        <v>3</v>
      </c>
      <c r="J250" s="100">
        <v>10215572000</v>
      </c>
      <c r="K250" s="41" t="s">
        <v>269</v>
      </c>
      <c r="L250" s="164">
        <f>468000/1.2</f>
        <v>390000</v>
      </c>
      <c r="M250" s="138" t="s">
        <v>463</v>
      </c>
      <c r="N250" s="64" t="s">
        <v>334</v>
      </c>
      <c r="O250" s="106" t="s">
        <v>26</v>
      </c>
      <c r="P250" s="140" t="s">
        <v>27</v>
      </c>
      <c r="Q250" s="106" t="s">
        <v>23</v>
      </c>
      <c r="R250" s="106" t="s">
        <v>23</v>
      </c>
      <c r="S250" s="23" t="s">
        <v>123</v>
      </c>
    </row>
    <row r="251" spans="1:19" ht="93.75">
      <c r="A251" s="2">
        <v>1</v>
      </c>
      <c r="B251" s="81">
        <f t="shared" si="4"/>
        <v>222</v>
      </c>
      <c r="C251" s="100" t="s">
        <v>141</v>
      </c>
      <c r="D251" s="100" t="s">
        <v>272</v>
      </c>
      <c r="E251" s="104" t="s">
        <v>693</v>
      </c>
      <c r="F251" s="104" t="s">
        <v>414</v>
      </c>
      <c r="G251" s="100">
        <v>368</v>
      </c>
      <c r="H251" s="100" t="s">
        <v>268</v>
      </c>
      <c r="I251" s="11">
        <v>3</v>
      </c>
      <c r="J251" s="100">
        <v>10215572000</v>
      </c>
      <c r="K251" s="41" t="s">
        <v>269</v>
      </c>
      <c r="L251" s="164">
        <f>720000/1.2</f>
        <v>600000</v>
      </c>
      <c r="M251" s="138" t="s">
        <v>463</v>
      </c>
      <c r="N251" s="64" t="s">
        <v>334</v>
      </c>
      <c r="O251" s="106" t="s">
        <v>26</v>
      </c>
      <c r="P251" s="140" t="s">
        <v>27</v>
      </c>
      <c r="Q251" s="106" t="s">
        <v>23</v>
      </c>
      <c r="R251" s="106" t="s">
        <v>23</v>
      </c>
      <c r="S251" s="23" t="s">
        <v>123</v>
      </c>
    </row>
    <row r="252" spans="1:19" ht="93.75">
      <c r="A252" s="2">
        <v>1</v>
      </c>
      <c r="B252" s="81">
        <f t="shared" si="4"/>
        <v>223</v>
      </c>
      <c r="C252" s="105" t="s">
        <v>71</v>
      </c>
      <c r="D252" s="64" t="s">
        <v>72</v>
      </c>
      <c r="E252" s="102" t="s">
        <v>694</v>
      </c>
      <c r="F252" s="102" t="s">
        <v>511</v>
      </c>
      <c r="G252" s="69">
        <v>796</v>
      </c>
      <c r="H252" s="69" t="s">
        <v>25</v>
      </c>
      <c r="I252" s="38">
        <v>1</v>
      </c>
      <c r="J252" s="106">
        <v>10215572000</v>
      </c>
      <c r="K252" s="41" t="s">
        <v>269</v>
      </c>
      <c r="L252" s="165">
        <f>583000/1.2</f>
        <v>485833.3333333334</v>
      </c>
      <c r="M252" s="66" t="s">
        <v>464</v>
      </c>
      <c r="N252" s="80" t="s">
        <v>48</v>
      </c>
      <c r="O252" s="106" t="s">
        <v>26</v>
      </c>
      <c r="P252" s="140" t="s">
        <v>27</v>
      </c>
      <c r="Q252" s="106" t="s">
        <v>23</v>
      </c>
      <c r="R252" s="106" t="s">
        <v>23</v>
      </c>
      <c r="S252" s="23" t="s">
        <v>214</v>
      </c>
    </row>
    <row r="253" spans="1:19" ht="101.25">
      <c r="A253" s="2">
        <v>1</v>
      </c>
      <c r="B253" s="81">
        <f t="shared" si="4"/>
        <v>224</v>
      </c>
      <c r="C253" s="101" t="s">
        <v>49</v>
      </c>
      <c r="D253" s="101" t="s">
        <v>264</v>
      </c>
      <c r="E253" s="102" t="s">
        <v>695</v>
      </c>
      <c r="F253" s="102" t="s">
        <v>316</v>
      </c>
      <c r="G253" s="105">
        <v>879</v>
      </c>
      <c r="H253" s="64" t="s">
        <v>55</v>
      </c>
      <c r="I253" s="38">
        <v>1</v>
      </c>
      <c r="J253" s="106">
        <v>10215572000</v>
      </c>
      <c r="K253" s="41" t="s">
        <v>269</v>
      </c>
      <c r="L253" s="163">
        <v>7084000</v>
      </c>
      <c r="M253" s="138" t="s">
        <v>463</v>
      </c>
      <c r="N253" s="64" t="s">
        <v>334</v>
      </c>
      <c r="O253" s="64" t="s">
        <v>22</v>
      </c>
      <c r="P253" s="140" t="s">
        <v>23</v>
      </c>
      <c r="Q253" s="106" t="s">
        <v>23</v>
      </c>
      <c r="R253" s="106" t="s">
        <v>23</v>
      </c>
      <c r="S253" s="23" t="s">
        <v>263</v>
      </c>
    </row>
    <row r="254" spans="1:19" ht="93.75">
      <c r="A254" s="2">
        <v>1</v>
      </c>
      <c r="B254" s="81">
        <f t="shared" si="4"/>
        <v>225</v>
      </c>
      <c r="C254" s="66" t="s">
        <v>265</v>
      </c>
      <c r="D254" s="69" t="s">
        <v>266</v>
      </c>
      <c r="E254" s="82" t="s">
        <v>696</v>
      </c>
      <c r="F254" s="70" t="s">
        <v>273</v>
      </c>
      <c r="G254" s="105">
        <v>879</v>
      </c>
      <c r="H254" s="64" t="s">
        <v>55</v>
      </c>
      <c r="I254" s="38">
        <v>1</v>
      </c>
      <c r="J254" s="69">
        <v>10215572000</v>
      </c>
      <c r="K254" s="41" t="s">
        <v>269</v>
      </c>
      <c r="L254" s="141">
        <v>400000</v>
      </c>
      <c r="M254" s="138" t="s">
        <v>463</v>
      </c>
      <c r="N254" s="139" t="s">
        <v>336</v>
      </c>
      <c r="O254" s="64" t="s">
        <v>22</v>
      </c>
      <c r="P254" s="140" t="s">
        <v>23</v>
      </c>
      <c r="Q254" s="106" t="s">
        <v>23</v>
      </c>
      <c r="R254" s="106" t="s">
        <v>23</v>
      </c>
      <c r="S254" s="23" t="s">
        <v>259</v>
      </c>
    </row>
    <row r="255" spans="1:19" ht="93.75">
      <c r="A255" s="2">
        <v>1</v>
      </c>
      <c r="B255" s="81">
        <f t="shared" si="4"/>
        <v>226</v>
      </c>
      <c r="C255" s="66" t="s">
        <v>71</v>
      </c>
      <c r="D255" s="64" t="s">
        <v>72</v>
      </c>
      <c r="E255" s="82" t="s">
        <v>697</v>
      </c>
      <c r="F255" s="67" t="s">
        <v>322</v>
      </c>
      <c r="G255" s="69">
        <v>796</v>
      </c>
      <c r="H255" s="69" t="s">
        <v>25</v>
      </c>
      <c r="I255" s="5">
        <v>4</v>
      </c>
      <c r="J255" s="69">
        <v>10215572000</v>
      </c>
      <c r="K255" s="41" t="s">
        <v>269</v>
      </c>
      <c r="L255" s="163">
        <f>200000/1.2</f>
        <v>166666.6666666667</v>
      </c>
      <c r="M255" s="138" t="s">
        <v>463</v>
      </c>
      <c r="N255" s="144" t="s">
        <v>56</v>
      </c>
      <c r="O255" s="64" t="s">
        <v>22</v>
      </c>
      <c r="P255" s="140" t="s">
        <v>23</v>
      </c>
      <c r="Q255" s="106" t="s">
        <v>23</v>
      </c>
      <c r="R255" s="106" t="s">
        <v>23</v>
      </c>
      <c r="S255" s="14" t="s">
        <v>274</v>
      </c>
    </row>
    <row r="256" spans="1:19" ht="93.75">
      <c r="A256" s="2">
        <v>1</v>
      </c>
      <c r="B256" s="81">
        <f t="shared" si="4"/>
        <v>227</v>
      </c>
      <c r="C256" s="66" t="s">
        <v>71</v>
      </c>
      <c r="D256" s="64" t="s">
        <v>72</v>
      </c>
      <c r="E256" s="82" t="s">
        <v>698</v>
      </c>
      <c r="F256" s="67" t="s">
        <v>322</v>
      </c>
      <c r="G256" s="69">
        <v>796</v>
      </c>
      <c r="H256" s="69" t="s">
        <v>25</v>
      </c>
      <c r="I256" s="5">
        <v>1</v>
      </c>
      <c r="J256" s="69">
        <v>10215572000</v>
      </c>
      <c r="K256" s="41" t="s">
        <v>269</v>
      </c>
      <c r="L256" s="163">
        <f>138000/1.2</f>
        <v>115000</v>
      </c>
      <c r="M256" s="138" t="s">
        <v>463</v>
      </c>
      <c r="N256" s="144" t="s">
        <v>56</v>
      </c>
      <c r="O256" s="64" t="s">
        <v>22</v>
      </c>
      <c r="P256" s="140" t="s">
        <v>23</v>
      </c>
      <c r="Q256" s="106" t="s">
        <v>23</v>
      </c>
      <c r="R256" s="106" t="s">
        <v>23</v>
      </c>
      <c r="S256" s="14" t="s">
        <v>274</v>
      </c>
    </row>
    <row r="257" spans="1:19" ht="93.75">
      <c r="A257" s="2">
        <v>1</v>
      </c>
      <c r="B257" s="81">
        <f t="shared" si="4"/>
        <v>228</v>
      </c>
      <c r="C257" s="106" t="s">
        <v>43</v>
      </c>
      <c r="D257" s="106" t="s">
        <v>275</v>
      </c>
      <c r="E257" s="107" t="s">
        <v>436</v>
      </c>
      <c r="F257" s="107" t="s">
        <v>475</v>
      </c>
      <c r="G257" s="69">
        <v>796</v>
      </c>
      <c r="H257" s="69" t="s">
        <v>25</v>
      </c>
      <c r="I257" s="8" t="s">
        <v>58</v>
      </c>
      <c r="J257" s="106">
        <v>71136000000</v>
      </c>
      <c r="K257" s="41" t="s">
        <v>269</v>
      </c>
      <c r="L257" s="164">
        <v>1310356</v>
      </c>
      <c r="M257" s="138" t="s">
        <v>463</v>
      </c>
      <c r="N257" s="64" t="s">
        <v>80</v>
      </c>
      <c r="O257" s="64" t="s">
        <v>22</v>
      </c>
      <c r="P257" s="140" t="s">
        <v>23</v>
      </c>
      <c r="Q257" s="106" t="s">
        <v>23</v>
      </c>
      <c r="R257" s="106" t="s">
        <v>23</v>
      </c>
      <c r="S257" s="23" t="s">
        <v>277</v>
      </c>
    </row>
    <row r="258" spans="1:19" ht="141.75">
      <c r="A258" s="2">
        <v>1</v>
      </c>
      <c r="B258" s="81">
        <f t="shared" si="4"/>
        <v>229</v>
      </c>
      <c r="C258" s="105" t="s">
        <v>278</v>
      </c>
      <c r="D258" s="105" t="s">
        <v>278</v>
      </c>
      <c r="E258" s="102" t="s">
        <v>279</v>
      </c>
      <c r="F258" s="102" t="s">
        <v>508</v>
      </c>
      <c r="G258" s="105">
        <v>879</v>
      </c>
      <c r="H258" s="64" t="s">
        <v>55</v>
      </c>
      <c r="I258" s="38">
        <v>1</v>
      </c>
      <c r="J258" s="106">
        <v>10215572000</v>
      </c>
      <c r="K258" s="41" t="s">
        <v>269</v>
      </c>
      <c r="L258" s="163">
        <v>5525000</v>
      </c>
      <c r="M258" s="138" t="s">
        <v>463</v>
      </c>
      <c r="N258" s="64" t="s">
        <v>78</v>
      </c>
      <c r="O258" s="64" t="s">
        <v>22</v>
      </c>
      <c r="P258" s="140" t="s">
        <v>23</v>
      </c>
      <c r="Q258" s="106" t="s">
        <v>23</v>
      </c>
      <c r="R258" s="106" t="s">
        <v>23</v>
      </c>
      <c r="S258" s="23" t="s">
        <v>263</v>
      </c>
    </row>
    <row r="259" spans="1:19" ht="69" customHeight="1">
      <c r="A259" s="2">
        <v>1</v>
      </c>
      <c r="B259" s="81">
        <f t="shared" si="4"/>
        <v>230</v>
      </c>
      <c r="C259" s="105" t="s">
        <v>71</v>
      </c>
      <c r="D259" s="105" t="s">
        <v>72</v>
      </c>
      <c r="E259" s="102" t="s">
        <v>415</v>
      </c>
      <c r="F259" s="102" t="s">
        <v>503</v>
      </c>
      <c r="G259" s="105">
        <v>879</v>
      </c>
      <c r="H259" s="64" t="s">
        <v>55</v>
      </c>
      <c r="I259" s="38">
        <v>1</v>
      </c>
      <c r="J259" s="106">
        <v>10215572000</v>
      </c>
      <c r="K259" s="41" t="s">
        <v>269</v>
      </c>
      <c r="L259" s="163">
        <v>400000</v>
      </c>
      <c r="M259" s="138" t="s">
        <v>463</v>
      </c>
      <c r="N259" s="64" t="s">
        <v>334</v>
      </c>
      <c r="O259" s="64" t="s">
        <v>22</v>
      </c>
      <c r="P259" s="140" t="s">
        <v>23</v>
      </c>
      <c r="Q259" s="106" t="s">
        <v>23</v>
      </c>
      <c r="R259" s="106" t="s">
        <v>23</v>
      </c>
      <c r="S259" s="23" t="s">
        <v>263</v>
      </c>
    </row>
    <row r="260" spans="1:19" ht="93.75">
      <c r="A260" s="2">
        <v>1</v>
      </c>
      <c r="B260" s="81">
        <f t="shared" si="4"/>
        <v>231</v>
      </c>
      <c r="C260" s="101" t="s">
        <v>265</v>
      </c>
      <c r="D260" s="101" t="s">
        <v>281</v>
      </c>
      <c r="E260" s="102" t="s">
        <v>280</v>
      </c>
      <c r="F260" s="102" t="s">
        <v>507</v>
      </c>
      <c r="G260" s="69">
        <v>796</v>
      </c>
      <c r="H260" s="69" t="s">
        <v>25</v>
      </c>
      <c r="I260" s="38">
        <v>1</v>
      </c>
      <c r="J260" s="106">
        <v>10215572000</v>
      </c>
      <c r="K260" s="41" t="s">
        <v>269</v>
      </c>
      <c r="L260" s="163">
        <v>482000</v>
      </c>
      <c r="M260" s="138" t="s">
        <v>463</v>
      </c>
      <c r="N260" s="144" t="s">
        <v>56</v>
      </c>
      <c r="O260" s="64" t="s">
        <v>22</v>
      </c>
      <c r="P260" s="140" t="s">
        <v>23</v>
      </c>
      <c r="Q260" s="106" t="s">
        <v>23</v>
      </c>
      <c r="R260" s="106" t="s">
        <v>23</v>
      </c>
      <c r="S260" s="23" t="s">
        <v>263</v>
      </c>
    </row>
    <row r="261" spans="1:19" ht="106.5" customHeight="1">
      <c r="A261" s="2">
        <v>1</v>
      </c>
      <c r="B261" s="81">
        <f t="shared" si="4"/>
        <v>232</v>
      </c>
      <c r="C261" s="101" t="s">
        <v>265</v>
      </c>
      <c r="D261" s="101" t="s">
        <v>281</v>
      </c>
      <c r="E261" s="102" t="s">
        <v>282</v>
      </c>
      <c r="F261" s="102" t="s">
        <v>506</v>
      </c>
      <c r="G261" s="105">
        <v>879</v>
      </c>
      <c r="H261" s="64" t="s">
        <v>55</v>
      </c>
      <c r="I261" s="38">
        <v>30</v>
      </c>
      <c r="J261" s="106">
        <v>10215572000</v>
      </c>
      <c r="K261" s="41" t="s">
        <v>269</v>
      </c>
      <c r="L261" s="163">
        <v>350000</v>
      </c>
      <c r="M261" s="138" t="s">
        <v>463</v>
      </c>
      <c r="N261" s="64" t="s">
        <v>74</v>
      </c>
      <c r="O261" s="64" t="s">
        <v>22</v>
      </c>
      <c r="P261" s="140" t="s">
        <v>23</v>
      </c>
      <c r="Q261" s="106" t="s">
        <v>23</v>
      </c>
      <c r="R261" s="106" t="s">
        <v>23</v>
      </c>
      <c r="S261" s="23" t="s">
        <v>263</v>
      </c>
    </row>
    <row r="262" spans="1:19" ht="109.5" customHeight="1">
      <c r="A262" s="2">
        <v>1</v>
      </c>
      <c r="B262" s="81">
        <f t="shared" si="4"/>
        <v>233</v>
      </c>
      <c r="C262" s="101" t="s">
        <v>49</v>
      </c>
      <c r="D262" s="101" t="s">
        <v>283</v>
      </c>
      <c r="E262" s="102" t="s">
        <v>607</v>
      </c>
      <c r="F262" s="102" t="s">
        <v>505</v>
      </c>
      <c r="G262" s="69">
        <v>796</v>
      </c>
      <c r="H262" s="69" t="s">
        <v>25</v>
      </c>
      <c r="I262" s="38">
        <v>19</v>
      </c>
      <c r="J262" s="106">
        <v>10215572000</v>
      </c>
      <c r="K262" s="41" t="s">
        <v>269</v>
      </c>
      <c r="L262" s="163">
        <v>320000</v>
      </c>
      <c r="M262" s="138" t="s">
        <v>463</v>
      </c>
      <c r="N262" s="144" t="s">
        <v>56</v>
      </c>
      <c r="O262" s="64" t="s">
        <v>22</v>
      </c>
      <c r="P262" s="140" t="s">
        <v>23</v>
      </c>
      <c r="Q262" s="106" t="s">
        <v>23</v>
      </c>
      <c r="R262" s="106" t="s">
        <v>23</v>
      </c>
      <c r="S262" s="23" t="s">
        <v>263</v>
      </c>
    </row>
    <row r="263" spans="1:19" ht="107.25" customHeight="1">
      <c r="A263" s="2">
        <v>1</v>
      </c>
      <c r="B263" s="81">
        <f t="shared" si="4"/>
        <v>234</v>
      </c>
      <c r="C263" s="101" t="s">
        <v>265</v>
      </c>
      <c r="D263" s="101" t="s">
        <v>281</v>
      </c>
      <c r="E263" s="102" t="s">
        <v>606</v>
      </c>
      <c r="F263" s="102" t="s">
        <v>502</v>
      </c>
      <c r="G263" s="105">
        <v>879</v>
      </c>
      <c r="H263" s="64" t="s">
        <v>55</v>
      </c>
      <c r="I263" s="38">
        <v>1</v>
      </c>
      <c r="J263" s="106">
        <v>10215572000</v>
      </c>
      <c r="K263" s="41" t="s">
        <v>269</v>
      </c>
      <c r="L263" s="163">
        <v>100000</v>
      </c>
      <c r="M263" s="138" t="s">
        <v>463</v>
      </c>
      <c r="N263" s="144" t="s">
        <v>56</v>
      </c>
      <c r="O263" s="64" t="s">
        <v>22</v>
      </c>
      <c r="P263" s="140" t="s">
        <v>23</v>
      </c>
      <c r="Q263" s="106" t="s">
        <v>23</v>
      </c>
      <c r="R263" s="106" t="s">
        <v>23</v>
      </c>
      <c r="S263" s="23" t="s">
        <v>263</v>
      </c>
    </row>
    <row r="264" spans="1:19" ht="105.75" customHeight="1">
      <c r="A264" s="2">
        <v>1</v>
      </c>
      <c r="B264" s="81">
        <f t="shared" si="4"/>
        <v>235</v>
      </c>
      <c r="C264" s="101" t="s">
        <v>265</v>
      </c>
      <c r="D264" s="101" t="s">
        <v>281</v>
      </c>
      <c r="E264" s="102" t="s">
        <v>605</v>
      </c>
      <c r="F264" s="102" t="s">
        <v>503</v>
      </c>
      <c r="G264" s="105">
        <v>879</v>
      </c>
      <c r="H264" s="64" t="s">
        <v>55</v>
      </c>
      <c r="I264" s="38">
        <v>1</v>
      </c>
      <c r="J264" s="106">
        <v>10215572000</v>
      </c>
      <c r="K264" s="41" t="s">
        <v>269</v>
      </c>
      <c r="L264" s="163">
        <v>350000</v>
      </c>
      <c r="M264" s="138" t="s">
        <v>463</v>
      </c>
      <c r="N264" s="144" t="s">
        <v>56</v>
      </c>
      <c r="O264" s="64" t="s">
        <v>22</v>
      </c>
      <c r="P264" s="140" t="s">
        <v>23</v>
      </c>
      <c r="Q264" s="106" t="s">
        <v>23</v>
      </c>
      <c r="R264" s="106" t="s">
        <v>23</v>
      </c>
      <c r="S264" s="23" t="s">
        <v>263</v>
      </c>
    </row>
    <row r="265" spans="1:19" ht="93.75">
      <c r="A265" s="2">
        <v>1</v>
      </c>
      <c r="B265" s="81">
        <f t="shared" si="4"/>
        <v>236</v>
      </c>
      <c r="C265" s="101" t="s">
        <v>265</v>
      </c>
      <c r="D265" s="101" t="s">
        <v>281</v>
      </c>
      <c r="E265" s="102" t="s">
        <v>603</v>
      </c>
      <c r="F265" s="102" t="s">
        <v>262</v>
      </c>
      <c r="G265" s="69">
        <v>796</v>
      </c>
      <c r="H265" s="69" t="s">
        <v>25</v>
      </c>
      <c r="I265" s="38">
        <v>1</v>
      </c>
      <c r="J265" s="106">
        <v>10215572000</v>
      </c>
      <c r="K265" s="41" t="s">
        <v>269</v>
      </c>
      <c r="L265" s="163">
        <v>200000</v>
      </c>
      <c r="M265" s="138" t="s">
        <v>463</v>
      </c>
      <c r="N265" s="64" t="s">
        <v>78</v>
      </c>
      <c r="O265" s="64" t="s">
        <v>22</v>
      </c>
      <c r="P265" s="140" t="s">
        <v>23</v>
      </c>
      <c r="Q265" s="106" t="s">
        <v>23</v>
      </c>
      <c r="R265" s="106" t="s">
        <v>23</v>
      </c>
      <c r="S265" s="23" t="s">
        <v>263</v>
      </c>
    </row>
    <row r="266" spans="1:19" ht="93.75">
      <c r="A266" s="2">
        <v>1</v>
      </c>
      <c r="B266" s="81">
        <f t="shared" si="4"/>
        <v>237</v>
      </c>
      <c r="C266" s="101" t="s">
        <v>284</v>
      </c>
      <c r="D266" s="64" t="s">
        <v>395</v>
      </c>
      <c r="E266" s="102" t="s">
        <v>604</v>
      </c>
      <c r="F266" s="102" t="s">
        <v>504</v>
      </c>
      <c r="G266" s="105">
        <v>879</v>
      </c>
      <c r="H266" s="64" t="s">
        <v>55</v>
      </c>
      <c r="I266" s="38">
        <v>1</v>
      </c>
      <c r="J266" s="106">
        <v>10215572000</v>
      </c>
      <c r="K266" s="41" t="s">
        <v>269</v>
      </c>
      <c r="L266" s="163">
        <v>220000</v>
      </c>
      <c r="M266" s="138" t="s">
        <v>463</v>
      </c>
      <c r="N266" s="144" t="s">
        <v>56</v>
      </c>
      <c r="O266" s="64" t="s">
        <v>22</v>
      </c>
      <c r="P266" s="140" t="s">
        <v>23</v>
      </c>
      <c r="Q266" s="106" t="s">
        <v>23</v>
      </c>
      <c r="R266" s="106" t="s">
        <v>23</v>
      </c>
      <c r="S266" s="23" t="s">
        <v>263</v>
      </c>
    </row>
    <row r="267" spans="1:19" ht="98.25" customHeight="1">
      <c r="A267" s="2">
        <v>1</v>
      </c>
      <c r="B267" s="81">
        <f t="shared" si="4"/>
        <v>238</v>
      </c>
      <c r="C267" s="101" t="s">
        <v>265</v>
      </c>
      <c r="D267" s="101" t="s">
        <v>281</v>
      </c>
      <c r="E267" s="102" t="s">
        <v>285</v>
      </c>
      <c r="F267" s="102" t="s">
        <v>612</v>
      </c>
      <c r="G267" s="105">
        <v>879</v>
      </c>
      <c r="H267" s="64" t="s">
        <v>55</v>
      </c>
      <c r="I267" s="38">
        <v>1</v>
      </c>
      <c r="J267" s="106">
        <v>10215572000</v>
      </c>
      <c r="K267" s="41" t="s">
        <v>269</v>
      </c>
      <c r="L267" s="163">
        <v>500000</v>
      </c>
      <c r="M267" s="138" t="s">
        <v>463</v>
      </c>
      <c r="N267" s="144" t="s">
        <v>56</v>
      </c>
      <c r="O267" s="64" t="s">
        <v>22</v>
      </c>
      <c r="P267" s="140" t="s">
        <v>23</v>
      </c>
      <c r="Q267" s="106" t="s">
        <v>23</v>
      </c>
      <c r="R267" s="106" t="s">
        <v>23</v>
      </c>
      <c r="S267" s="23" t="s">
        <v>263</v>
      </c>
    </row>
    <row r="268" spans="1:19" ht="95.25" customHeight="1">
      <c r="A268" s="2">
        <v>1</v>
      </c>
      <c r="B268" s="81">
        <f t="shared" si="4"/>
        <v>239</v>
      </c>
      <c r="C268" s="101" t="s">
        <v>265</v>
      </c>
      <c r="D268" s="101" t="s">
        <v>281</v>
      </c>
      <c r="E268" s="102" t="s">
        <v>286</v>
      </c>
      <c r="F268" s="102" t="s">
        <v>287</v>
      </c>
      <c r="G268" s="105">
        <v>879</v>
      </c>
      <c r="H268" s="64" t="s">
        <v>55</v>
      </c>
      <c r="I268" s="38">
        <v>1</v>
      </c>
      <c r="J268" s="106">
        <v>10215572000</v>
      </c>
      <c r="K268" s="41" t="s">
        <v>269</v>
      </c>
      <c r="L268" s="163">
        <v>100000</v>
      </c>
      <c r="M268" s="138" t="s">
        <v>463</v>
      </c>
      <c r="N268" s="144" t="s">
        <v>56</v>
      </c>
      <c r="O268" s="64" t="s">
        <v>22</v>
      </c>
      <c r="P268" s="140" t="s">
        <v>23</v>
      </c>
      <c r="Q268" s="106" t="s">
        <v>23</v>
      </c>
      <c r="R268" s="106" t="s">
        <v>23</v>
      </c>
      <c r="S268" s="23" t="s">
        <v>263</v>
      </c>
    </row>
    <row r="269" spans="1:19" ht="115.5" customHeight="1">
      <c r="A269" s="2">
        <v>1</v>
      </c>
      <c r="B269" s="81">
        <f t="shared" si="4"/>
        <v>240</v>
      </c>
      <c r="C269" s="101" t="s">
        <v>265</v>
      </c>
      <c r="D269" s="101" t="s">
        <v>281</v>
      </c>
      <c r="E269" s="102" t="s">
        <v>611</v>
      </c>
      <c r="F269" s="102" t="s">
        <v>288</v>
      </c>
      <c r="G269" s="105">
        <v>879</v>
      </c>
      <c r="H269" s="64" t="s">
        <v>55</v>
      </c>
      <c r="I269" s="38">
        <v>1</v>
      </c>
      <c r="J269" s="106">
        <v>10215572000</v>
      </c>
      <c r="K269" s="41" t="s">
        <v>269</v>
      </c>
      <c r="L269" s="163">
        <v>100000</v>
      </c>
      <c r="M269" s="138" t="s">
        <v>463</v>
      </c>
      <c r="N269" s="144" t="s">
        <v>56</v>
      </c>
      <c r="O269" s="64" t="s">
        <v>22</v>
      </c>
      <c r="P269" s="140" t="s">
        <v>23</v>
      </c>
      <c r="Q269" s="106" t="s">
        <v>23</v>
      </c>
      <c r="R269" s="106" t="s">
        <v>23</v>
      </c>
      <c r="S269" s="23" t="s">
        <v>263</v>
      </c>
    </row>
    <row r="270" spans="1:19" ht="84" customHeight="1">
      <c r="A270" s="2">
        <v>1</v>
      </c>
      <c r="B270" s="81">
        <f t="shared" si="4"/>
        <v>241</v>
      </c>
      <c r="C270" s="101" t="s">
        <v>265</v>
      </c>
      <c r="D270" s="101" t="s">
        <v>281</v>
      </c>
      <c r="E270" s="102" t="s">
        <v>610</v>
      </c>
      <c r="F270" s="102" t="s">
        <v>289</v>
      </c>
      <c r="G270" s="105">
        <v>879</v>
      </c>
      <c r="H270" s="64" t="s">
        <v>55</v>
      </c>
      <c r="I270" s="38">
        <v>1</v>
      </c>
      <c r="J270" s="106">
        <v>10215572000</v>
      </c>
      <c r="K270" s="41" t="s">
        <v>269</v>
      </c>
      <c r="L270" s="163">
        <v>200000</v>
      </c>
      <c r="M270" s="138" t="s">
        <v>463</v>
      </c>
      <c r="N270" s="144" t="s">
        <v>56</v>
      </c>
      <c r="O270" s="64" t="s">
        <v>22</v>
      </c>
      <c r="P270" s="140" t="s">
        <v>23</v>
      </c>
      <c r="Q270" s="106" t="s">
        <v>23</v>
      </c>
      <c r="R270" s="106" t="s">
        <v>23</v>
      </c>
      <c r="S270" s="23" t="s">
        <v>263</v>
      </c>
    </row>
    <row r="271" spans="1:19" ht="99" customHeight="1">
      <c r="A271" s="2">
        <v>1</v>
      </c>
      <c r="B271" s="81">
        <f t="shared" si="4"/>
        <v>242</v>
      </c>
      <c r="C271" s="101" t="s">
        <v>265</v>
      </c>
      <c r="D271" s="101" t="s">
        <v>265</v>
      </c>
      <c r="E271" s="102" t="s">
        <v>602</v>
      </c>
      <c r="F271" s="102" t="s">
        <v>501</v>
      </c>
      <c r="G271" s="69">
        <v>796</v>
      </c>
      <c r="H271" s="69" t="s">
        <v>25</v>
      </c>
      <c r="I271" s="38">
        <v>15</v>
      </c>
      <c r="J271" s="106">
        <v>10215572000</v>
      </c>
      <c r="K271" s="41" t="s">
        <v>269</v>
      </c>
      <c r="L271" s="163">
        <v>575000</v>
      </c>
      <c r="M271" s="138" t="s">
        <v>463</v>
      </c>
      <c r="N271" s="64" t="s">
        <v>334</v>
      </c>
      <c r="O271" s="106" t="s">
        <v>26</v>
      </c>
      <c r="P271" s="140" t="s">
        <v>27</v>
      </c>
      <c r="Q271" s="106" t="s">
        <v>23</v>
      </c>
      <c r="R271" s="106" t="s">
        <v>23</v>
      </c>
      <c r="S271" s="23" t="s">
        <v>263</v>
      </c>
    </row>
    <row r="272" spans="1:19" ht="93.75">
      <c r="A272" s="2">
        <v>1</v>
      </c>
      <c r="B272" s="81">
        <f t="shared" si="4"/>
        <v>243</v>
      </c>
      <c r="C272" s="101" t="s">
        <v>49</v>
      </c>
      <c r="D272" s="101" t="s">
        <v>49</v>
      </c>
      <c r="E272" s="103" t="s">
        <v>601</v>
      </c>
      <c r="F272" s="102" t="s">
        <v>500</v>
      </c>
      <c r="G272" s="105">
        <v>879</v>
      </c>
      <c r="H272" s="64" t="s">
        <v>55</v>
      </c>
      <c r="I272" s="38">
        <v>1</v>
      </c>
      <c r="J272" s="106">
        <v>10215572000</v>
      </c>
      <c r="K272" s="41" t="s">
        <v>269</v>
      </c>
      <c r="L272" s="163">
        <v>100000</v>
      </c>
      <c r="M272" s="138" t="s">
        <v>463</v>
      </c>
      <c r="N272" s="144" t="s">
        <v>56</v>
      </c>
      <c r="O272" s="64" t="s">
        <v>22</v>
      </c>
      <c r="P272" s="140" t="s">
        <v>23</v>
      </c>
      <c r="Q272" s="106" t="s">
        <v>23</v>
      </c>
      <c r="R272" s="106" t="s">
        <v>23</v>
      </c>
      <c r="S272" s="23" t="s">
        <v>263</v>
      </c>
    </row>
    <row r="273" spans="1:19" ht="112.5" customHeight="1">
      <c r="A273" s="2">
        <v>1</v>
      </c>
      <c r="B273" s="81">
        <f t="shared" si="4"/>
        <v>244</v>
      </c>
      <c r="C273" s="101" t="s">
        <v>29</v>
      </c>
      <c r="D273" s="101" t="s">
        <v>29</v>
      </c>
      <c r="E273" s="103" t="s">
        <v>291</v>
      </c>
      <c r="F273" s="102" t="s">
        <v>323</v>
      </c>
      <c r="G273" s="105">
        <v>366</v>
      </c>
      <c r="H273" s="64" t="s">
        <v>28</v>
      </c>
      <c r="I273" s="38">
        <v>1</v>
      </c>
      <c r="J273" s="106">
        <v>10215572000</v>
      </c>
      <c r="K273" s="41" t="s">
        <v>269</v>
      </c>
      <c r="L273" s="163">
        <v>1200000</v>
      </c>
      <c r="M273" s="138" t="s">
        <v>463</v>
      </c>
      <c r="N273" s="144" t="s">
        <v>56</v>
      </c>
      <c r="O273" s="64" t="s">
        <v>22</v>
      </c>
      <c r="P273" s="140" t="s">
        <v>23</v>
      </c>
      <c r="Q273" s="106" t="s">
        <v>23</v>
      </c>
      <c r="R273" s="106" t="s">
        <v>23</v>
      </c>
      <c r="S273" s="23" t="s">
        <v>263</v>
      </c>
    </row>
    <row r="274" spans="1:19" ht="97.5" customHeight="1">
      <c r="A274" s="2">
        <v>1</v>
      </c>
      <c r="B274" s="81">
        <f t="shared" si="4"/>
        <v>245</v>
      </c>
      <c r="C274" s="105" t="s">
        <v>43</v>
      </c>
      <c r="D274" s="105" t="s">
        <v>43</v>
      </c>
      <c r="E274" s="102" t="s">
        <v>608</v>
      </c>
      <c r="F274" s="102" t="s">
        <v>488</v>
      </c>
      <c r="G274" s="69">
        <v>113</v>
      </c>
      <c r="H274" s="69" t="s">
        <v>381</v>
      </c>
      <c r="I274" s="38">
        <v>26</v>
      </c>
      <c r="J274" s="106">
        <v>10215572000</v>
      </c>
      <c r="K274" s="41" t="s">
        <v>269</v>
      </c>
      <c r="L274" s="163">
        <v>3193402</v>
      </c>
      <c r="M274" s="66" t="s">
        <v>464</v>
      </c>
      <c r="N274" s="80" t="s">
        <v>48</v>
      </c>
      <c r="O274" s="64" t="s">
        <v>22</v>
      </c>
      <c r="P274" s="140" t="s">
        <v>23</v>
      </c>
      <c r="Q274" s="106" t="s">
        <v>23</v>
      </c>
      <c r="R274" s="106" t="s">
        <v>23</v>
      </c>
      <c r="S274" s="23" t="s">
        <v>295</v>
      </c>
    </row>
    <row r="275" spans="1:19" ht="106.5" customHeight="1">
      <c r="A275" s="2">
        <v>1</v>
      </c>
      <c r="B275" s="81">
        <f t="shared" si="4"/>
        <v>246</v>
      </c>
      <c r="C275" s="105" t="s">
        <v>43</v>
      </c>
      <c r="D275" s="105" t="s">
        <v>43</v>
      </c>
      <c r="E275" s="102" t="s">
        <v>609</v>
      </c>
      <c r="F275" s="102" t="s">
        <v>488</v>
      </c>
      <c r="G275" s="69">
        <v>113</v>
      </c>
      <c r="H275" s="69" t="s">
        <v>381</v>
      </c>
      <c r="I275" s="38">
        <v>10</v>
      </c>
      <c r="J275" s="106">
        <v>10215572000</v>
      </c>
      <c r="K275" s="41" t="s">
        <v>269</v>
      </c>
      <c r="L275" s="163">
        <v>1430000</v>
      </c>
      <c r="M275" s="66" t="s">
        <v>464</v>
      </c>
      <c r="N275" s="80" t="s">
        <v>48</v>
      </c>
      <c r="O275" s="64" t="s">
        <v>22</v>
      </c>
      <c r="P275" s="140" t="s">
        <v>23</v>
      </c>
      <c r="Q275" s="106" t="s">
        <v>23</v>
      </c>
      <c r="R275" s="106" t="s">
        <v>23</v>
      </c>
      <c r="S275" s="23" t="s">
        <v>295</v>
      </c>
    </row>
    <row r="276" spans="1:19" ht="107.25" customHeight="1">
      <c r="A276" s="2">
        <v>1</v>
      </c>
      <c r="B276" s="81">
        <f t="shared" si="4"/>
        <v>247</v>
      </c>
      <c r="C276" s="105" t="s">
        <v>119</v>
      </c>
      <c r="D276" s="105" t="s">
        <v>119</v>
      </c>
      <c r="E276" s="102" t="s">
        <v>296</v>
      </c>
      <c r="F276" s="102" t="s">
        <v>489</v>
      </c>
      <c r="G276" s="69">
        <v>796</v>
      </c>
      <c r="H276" s="69" t="s">
        <v>25</v>
      </c>
      <c r="I276" s="38">
        <v>42</v>
      </c>
      <c r="J276" s="106">
        <v>10215572000</v>
      </c>
      <c r="K276" s="41" t="s">
        <v>269</v>
      </c>
      <c r="L276" s="163">
        <v>509183.7</v>
      </c>
      <c r="M276" s="66" t="s">
        <v>464</v>
      </c>
      <c r="N276" s="64" t="s">
        <v>80</v>
      </c>
      <c r="O276" s="64" t="s">
        <v>22</v>
      </c>
      <c r="P276" s="140" t="s">
        <v>23</v>
      </c>
      <c r="Q276" s="106" t="s">
        <v>23</v>
      </c>
      <c r="R276" s="106" t="s">
        <v>23</v>
      </c>
      <c r="S276" s="23" t="s">
        <v>295</v>
      </c>
    </row>
    <row r="277" spans="1:19" ht="101.25" customHeight="1">
      <c r="A277" s="2">
        <v>1</v>
      </c>
      <c r="B277" s="81">
        <f t="shared" si="4"/>
        <v>248</v>
      </c>
      <c r="C277" s="105" t="s">
        <v>71</v>
      </c>
      <c r="D277" s="64" t="s">
        <v>72</v>
      </c>
      <c r="E277" s="102" t="s">
        <v>297</v>
      </c>
      <c r="F277" s="102" t="s">
        <v>490</v>
      </c>
      <c r="G277" s="69">
        <v>796</v>
      </c>
      <c r="H277" s="69" t="s">
        <v>25</v>
      </c>
      <c r="I277" s="38">
        <v>1</v>
      </c>
      <c r="J277" s="106">
        <v>10215572000</v>
      </c>
      <c r="K277" s="41" t="s">
        <v>269</v>
      </c>
      <c r="L277" s="163">
        <v>244475</v>
      </c>
      <c r="M277" s="66" t="s">
        <v>464</v>
      </c>
      <c r="N277" s="64" t="s">
        <v>78</v>
      </c>
      <c r="O277" s="64" t="s">
        <v>22</v>
      </c>
      <c r="P277" s="140" t="s">
        <v>23</v>
      </c>
      <c r="Q277" s="106" t="s">
        <v>23</v>
      </c>
      <c r="R277" s="106" t="s">
        <v>23</v>
      </c>
      <c r="S277" s="23" t="s">
        <v>295</v>
      </c>
    </row>
    <row r="278" spans="1:19" ht="85.5" customHeight="1">
      <c r="A278" s="2">
        <v>1</v>
      </c>
      <c r="B278" s="81">
        <f t="shared" si="4"/>
        <v>249</v>
      </c>
      <c r="C278" s="105" t="s">
        <v>298</v>
      </c>
      <c r="D278" s="105" t="s">
        <v>299</v>
      </c>
      <c r="E278" s="102" t="s">
        <v>300</v>
      </c>
      <c r="F278" s="102" t="s">
        <v>301</v>
      </c>
      <c r="G278" s="105">
        <v>168</v>
      </c>
      <c r="H278" s="69" t="s">
        <v>60</v>
      </c>
      <c r="I278" s="40">
        <v>10.4</v>
      </c>
      <c r="J278" s="105">
        <v>10215572000</v>
      </c>
      <c r="K278" s="41" t="s">
        <v>269</v>
      </c>
      <c r="L278" s="163">
        <v>1040000</v>
      </c>
      <c r="M278" s="66" t="s">
        <v>464</v>
      </c>
      <c r="N278" s="139" t="s">
        <v>336</v>
      </c>
      <c r="O278" s="64" t="s">
        <v>22</v>
      </c>
      <c r="P278" s="140" t="s">
        <v>23</v>
      </c>
      <c r="Q278" s="106" t="s">
        <v>23</v>
      </c>
      <c r="R278" s="106" t="s">
        <v>23</v>
      </c>
      <c r="S278" s="23" t="s">
        <v>302</v>
      </c>
    </row>
    <row r="279" spans="1:19" ht="85.5" customHeight="1">
      <c r="A279" s="2">
        <v>1</v>
      </c>
      <c r="B279" s="81">
        <f t="shared" si="4"/>
        <v>250</v>
      </c>
      <c r="C279" s="105" t="s">
        <v>298</v>
      </c>
      <c r="D279" s="105" t="s">
        <v>303</v>
      </c>
      <c r="E279" s="102" t="s">
        <v>435</v>
      </c>
      <c r="F279" s="102" t="s">
        <v>491</v>
      </c>
      <c r="G279" s="105">
        <v>166</v>
      </c>
      <c r="H279" s="105" t="s">
        <v>79</v>
      </c>
      <c r="I279" s="40">
        <v>3600</v>
      </c>
      <c r="J279" s="105">
        <v>10215572000</v>
      </c>
      <c r="K279" s="41" t="s">
        <v>269</v>
      </c>
      <c r="L279" s="163">
        <v>754164</v>
      </c>
      <c r="M279" s="66" t="s">
        <v>464</v>
      </c>
      <c r="N279" s="64" t="s">
        <v>80</v>
      </c>
      <c r="O279" s="64" t="s">
        <v>22</v>
      </c>
      <c r="P279" s="140" t="s">
        <v>23</v>
      </c>
      <c r="Q279" s="106" t="s">
        <v>23</v>
      </c>
      <c r="R279" s="106" t="s">
        <v>23</v>
      </c>
      <c r="S279" s="23" t="s">
        <v>302</v>
      </c>
    </row>
    <row r="280" spans="1:19" ht="84" customHeight="1">
      <c r="A280" s="2">
        <v>1</v>
      </c>
      <c r="B280" s="81">
        <f t="shared" si="4"/>
        <v>251</v>
      </c>
      <c r="C280" s="105" t="s">
        <v>304</v>
      </c>
      <c r="D280" s="105" t="s">
        <v>303</v>
      </c>
      <c r="E280" s="102" t="s">
        <v>305</v>
      </c>
      <c r="F280" s="102" t="s">
        <v>491</v>
      </c>
      <c r="G280" s="105">
        <v>166</v>
      </c>
      <c r="H280" s="105" t="s">
        <v>79</v>
      </c>
      <c r="I280" s="40">
        <v>4000</v>
      </c>
      <c r="J280" s="105">
        <v>71136000000</v>
      </c>
      <c r="K280" s="41" t="s">
        <v>269</v>
      </c>
      <c r="L280" s="163">
        <v>688688</v>
      </c>
      <c r="M280" s="66" t="s">
        <v>464</v>
      </c>
      <c r="N280" s="64" t="s">
        <v>80</v>
      </c>
      <c r="O280" s="64" t="s">
        <v>22</v>
      </c>
      <c r="P280" s="140" t="s">
        <v>23</v>
      </c>
      <c r="Q280" s="106" t="s">
        <v>23</v>
      </c>
      <c r="R280" s="106" t="s">
        <v>23</v>
      </c>
      <c r="S280" s="23" t="s">
        <v>302</v>
      </c>
    </row>
    <row r="281" spans="1:19" ht="101.25" customHeight="1">
      <c r="A281" s="2">
        <v>1</v>
      </c>
      <c r="B281" s="81">
        <f t="shared" si="4"/>
        <v>252</v>
      </c>
      <c r="C281" s="105" t="s">
        <v>304</v>
      </c>
      <c r="D281" s="105" t="s">
        <v>303</v>
      </c>
      <c r="E281" s="102" t="s">
        <v>434</v>
      </c>
      <c r="F281" s="102" t="s">
        <v>491</v>
      </c>
      <c r="G281" s="105" t="s">
        <v>529</v>
      </c>
      <c r="H281" s="64" t="s">
        <v>147</v>
      </c>
      <c r="I281" s="40">
        <v>7000</v>
      </c>
      <c r="J281" s="105">
        <v>71136000000</v>
      </c>
      <c r="K281" s="41" t="s">
        <v>269</v>
      </c>
      <c r="L281" s="163">
        <v>245000</v>
      </c>
      <c r="M281" s="66" t="s">
        <v>464</v>
      </c>
      <c r="N281" s="64" t="s">
        <v>80</v>
      </c>
      <c r="O281" s="64" t="s">
        <v>22</v>
      </c>
      <c r="P281" s="140" t="s">
        <v>23</v>
      </c>
      <c r="Q281" s="106" t="s">
        <v>23</v>
      </c>
      <c r="R281" s="106" t="s">
        <v>23</v>
      </c>
      <c r="S281" s="23" t="s">
        <v>302</v>
      </c>
    </row>
    <row r="282" spans="1:19" ht="103.5" customHeight="1">
      <c r="A282" s="2">
        <v>1</v>
      </c>
      <c r="B282" s="81">
        <f t="shared" si="4"/>
        <v>253</v>
      </c>
      <c r="C282" s="66" t="s">
        <v>51</v>
      </c>
      <c r="D282" s="66" t="s">
        <v>125</v>
      </c>
      <c r="E282" s="67" t="s">
        <v>306</v>
      </c>
      <c r="F282" s="67" t="s">
        <v>322</v>
      </c>
      <c r="G282" s="69">
        <v>796</v>
      </c>
      <c r="H282" s="69" t="s">
        <v>25</v>
      </c>
      <c r="I282" s="5">
        <v>2</v>
      </c>
      <c r="J282" s="64">
        <v>10215572000</v>
      </c>
      <c r="K282" s="41" t="s">
        <v>269</v>
      </c>
      <c r="L282" s="164">
        <f>150000/1.2</f>
        <v>125000</v>
      </c>
      <c r="M282" s="66" t="s">
        <v>464</v>
      </c>
      <c r="N282" s="80" t="s">
        <v>48</v>
      </c>
      <c r="O282" s="64" t="s">
        <v>22</v>
      </c>
      <c r="P282" s="140" t="s">
        <v>23</v>
      </c>
      <c r="Q282" s="106" t="s">
        <v>23</v>
      </c>
      <c r="R282" s="106" t="s">
        <v>23</v>
      </c>
      <c r="S282" s="23" t="s">
        <v>293</v>
      </c>
    </row>
    <row r="283" spans="1:19" ht="101.25" customHeight="1">
      <c r="A283" s="2">
        <v>1</v>
      </c>
      <c r="B283" s="81">
        <f t="shared" si="4"/>
        <v>254</v>
      </c>
      <c r="C283" s="101" t="s">
        <v>265</v>
      </c>
      <c r="D283" s="101" t="s">
        <v>281</v>
      </c>
      <c r="E283" s="103" t="s">
        <v>496</v>
      </c>
      <c r="F283" s="102" t="s">
        <v>497</v>
      </c>
      <c r="G283" s="105">
        <v>879</v>
      </c>
      <c r="H283" s="64" t="s">
        <v>55</v>
      </c>
      <c r="I283" s="38">
        <v>1</v>
      </c>
      <c r="J283" s="106">
        <v>10215572000</v>
      </c>
      <c r="K283" s="41" t="s">
        <v>269</v>
      </c>
      <c r="L283" s="163">
        <v>115000</v>
      </c>
      <c r="M283" s="64" t="s">
        <v>465</v>
      </c>
      <c r="N283" s="166" t="s">
        <v>57</v>
      </c>
      <c r="O283" s="64" t="s">
        <v>22</v>
      </c>
      <c r="P283" s="140" t="s">
        <v>23</v>
      </c>
      <c r="Q283" s="106" t="s">
        <v>23</v>
      </c>
      <c r="R283" s="106" t="s">
        <v>23</v>
      </c>
      <c r="S283" s="23" t="s">
        <v>263</v>
      </c>
    </row>
    <row r="284" spans="1:19" ht="102.75" customHeight="1">
      <c r="A284" s="2">
        <v>1</v>
      </c>
      <c r="B284" s="81">
        <f t="shared" si="4"/>
        <v>255</v>
      </c>
      <c r="C284" s="66" t="s">
        <v>71</v>
      </c>
      <c r="D284" s="64" t="s">
        <v>72</v>
      </c>
      <c r="E284" s="82" t="s">
        <v>307</v>
      </c>
      <c r="F284" s="67" t="s">
        <v>322</v>
      </c>
      <c r="G284" s="69">
        <v>796</v>
      </c>
      <c r="H284" s="69" t="s">
        <v>25</v>
      </c>
      <c r="I284" s="5">
        <v>1</v>
      </c>
      <c r="J284" s="69">
        <v>10215572000</v>
      </c>
      <c r="K284" s="41" t="s">
        <v>269</v>
      </c>
      <c r="L284" s="167">
        <f>1500000/1.2</f>
        <v>1250000</v>
      </c>
      <c r="M284" s="64" t="s">
        <v>465</v>
      </c>
      <c r="N284" s="144" t="s">
        <v>56</v>
      </c>
      <c r="O284" s="64" t="s">
        <v>22</v>
      </c>
      <c r="P284" s="140" t="s">
        <v>23</v>
      </c>
      <c r="Q284" s="106" t="s">
        <v>23</v>
      </c>
      <c r="R284" s="106" t="s">
        <v>23</v>
      </c>
      <c r="S284" s="14" t="s">
        <v>274</v>
      </c>
    </row>
    <row r="285" spans="1:19" ht="99" customHeight="1">
      <c r="A285" s="2">
        <v>1</v>
      </c>
      <c r="B285" s="81">
        <f t="shared" si="4"/>
        <v>256</v>
      </c>
      <c r="C285" s="101" t="s">
        <v>265</v>
      </c>
      <c r="D285" s="101" t="s">
        <v>281</v>
      </c>
      <c r="E285" s="102" t="s">
        <v>308</v>
      </c>
      <c r="F285" s="102" t="s">
        <v>309</v>
      </c>
      <c r="G285" s="105">
        <v>879</v>
      </c>
      <c r="H285" s="64" t="s">
        <v>55</v>
      </c>
      <c r="I285" s="38">
        <v>1</v>
      </c>
      <c r="J285" s="106">
        <v>10215572000</v>
      </c>
      <c r="K285" s="41" t="s">
        <v>269</v>
      </c>
      <c r="L285" s="163">
        <v>250000</v>
      </c>
      <c r="M285" s="64" t="s">
        <v>465</v>
      </c>
      <c r="N285" s="105" t="s">
        <v>57</v>
      </c>
      <c r="O285" s="64" t="s">
        <v>22</v>
      </c>
      <c r="P285" s="140" t="s">
        <v>23</v>
      </c>
      <c r="Q285" s="106" t="s">
        <v>23</v>
      </c>
      <c r="R285" s="106" t="s">
        <v>23</v>
      </c>
      <c r="S285" s="23" t="s">
        <v>263</v>
      </c>
    </row>
    <row r="286" spans="1:19" ht="100.5" customHeight="1">
      <c r="A286" s="2">
        <v>1</v>
      </c>
      <c r="B286" s="81">
        <f t="shared" si="4"/>
        <v>257</v>
      </c>
      <c r="C286" s="105" t="s">
        <v>310</v>
      </c>
      <c r="D286" s="105" t="s">
        <v>310</v>
      </c>
      <c r="E286" s="102" t="s">
        <v>311</v>
      </c>
      <c r="F286" s="102" t="s">
        <v>488</v>
      </c>
      <c r="G286" s="105">
        <v>168</v>
      </c>
      <c r="H286" s="69" t="s">
        <v>60</v>
      </c>
      <c r="I286" s="5" t="s">
        <v>58</v>
      </c>
      <c r="J286" s="106">
        <v>10215572000</v>
      </c>
      <c r="K286" s="41" t="s">
        <v>269</v>
      </c>
      <c r="L286" s="163">
        <v>516025957</v>
      </c>
      <c r="M286" s="139" t="s">
        <v>466</v>
      </c>
      <c r="N286" s="105" t="s">
        <v>56</v>
      </c>
      <c r="O286" s="64" t="s">
        <v>22</v>
      </c>
      <c r="P286" s="140" t="s">
        <v>23</v>
      </c>
      <c r="Q286" s="106" t="s">
        <v>23</v>
      </c>
      <c r="R286" s="106" t="s">
        <v>23</v>
      </c>
      <c r="S286" s="23" t="s">
        <v>295</v>
      </c>
    </row>
    <row r="287" spans="1:19" ht="106.5" customHeight="1">
      <c r="A287" s="2">
        <v>1</v>
      </c>
      <c r="B287" s="81">
        <f t="shared" si="4"/>
        <v>258</v>
      </c>
      <c r="C287" s="106" t="s">
        <v>196</v>
      </c>
      <c r="D287" s="106" t="s">
        <v>312</v>
      </c>
      <c r="E287" s="108" t="s">
        <v>313</v>
      </c>
      <c r="F287" s="108" t="s">
        <v>499</v>
      </c>
      <c r="G287" s="116">
        <v>366</v>
      </c>
      <c r="H287" s="64" t="s">
        <v>28</v>
      </c>
      <c r="I287" s="42">
        <v>2</v>
      </c>
      <c r="J287" s="100">
        <v>10215572000</v>
      </c>
      <c r="K287" s="41" t="s">
        <v>269</v>
      </c>
      <c r="L287" s="168">
        <v>220000</v>
      </c>
      <c r="M287" s="139" t="s">
        <v>466</v>
      </c>
      <c r="N287" s="144" t="s">
        <v>56</v>
      </c>
      <c r="O287" s="64" t="s">
        <v>22</v>
      </c>
      <c r="P287" s="140" t="s">
        <v>23</v>
      </c>
      <c r="Q287" s="106" t="s">
        <v>23</v>
      </c>
      <c r="R287" s="106" t="s">
        <v>23</v>
      </c>
      <c r="S287" s="23" t="s">
        <v>123</v>
      </c>
    </row>
    <row r="288" spans="1:19" ht="96" customHeight="1">
      <c r="A288" s="2">
        <v>1</v>
      </c>
      <c r="B288" s="81">
        <f t="shared" si="4"/>
        <v>259</v>
      </c>
      <c r="C288" s="106" t="s">
        <v>182</v>
      </c>
      <c r="D288" s="106" t="s">
        <v>182</v>
      </c>
      <c r="E288" s="102" t="s">
        <v>314</v>
      </c>
      <c r="F288" s="102" t="s">
        <v>498</v>
      </c>
      <c r="G288" s="105">
        <v>879</v>
      </c>
      <c r="H288" s="64" t="s">
        <v>55</v>
      </c>
      <c r="I288" s="38">
        <v>195</v>
      </c>
      <c r="J288" s="106">
        <v>10215572000</v>
      </c>
      <c r="K288" s="41" t="s">
        <v>269</v>
      </c>
      <c r="L288" s="163">
        <v>4491905.95</v>
      </c>
      <c r="M288" s="139" t="s">
        <v>466</v>
      </c>
      <c r="N288" s="105" t="s">
        <v>56</v>
      </c>
      <c r="O288" s="64" t="s">
        <v>22</v>
      </c>
      <c r="P288" s="140" t="s">
        <v>23</v>
      </c>
      <c r="Q288" s="106" t="s">
        <v>23</v>
      </c>
      <c r="R288" s="106" t="s">
        <v>23</v>
      </c>
      <c r="S288" s="23" t="s">
        <v>295</v>
      </c>
    </row>
    <row r="289" spans="1:19" ht="113.25" customHeight="1">
      <c r="A289" s="2">
        <v>1</v>
      </c>
      <c r="B289" s="81">
        <f t="shared" si="4"/>
        <v>260</v>
      </c>
      <c r="C289" s="105" t="s">
        <v>49</v>
      </c>
      <c r="D289" s="105" t="s">
        <v>189</v>
      </c>
      <c r="E289" s="102" t="s">
        <v>599</v>
      </c>
      <c r="F289" s="102" t="s">
        <v>294</v>
      </c>
      <c r="G289" s="69">
        <v>796</v>
      </c>
      <c r="H289" s="69" t="s">
        <v>25</v>
      </c>
      <c r="I289" s="38">
        <v>1</v>
      </c>
      <c r="J289" s="106">
        <v>10215572000</v>
      </c>
      <c r="K289" s="41" t="s">
        <v>269</v>
      </c>
      <c r="L289" s="163">
        <v>240000</v>
      </c>
      <c r="M289" s="138" t="s">
        <v>463</v>
      </c>
      <c r="N289" s="64" t="s">
        <v>78</v>
      </c>
      <c r="O289" s="64" t="s">
        <v>292</v>
      </c>
      <c r="P289" s="172" t="s">
        <v>292</v>
      </c>
      <c r="Q289" s="106" t="s">
        <v>23</v>
      </c>
      <c r="R289" s="106" t="s">
        <v>23</v>
      </c>
      <c r="S289" s="23" t="s">
        <v>295</v>
      </c>
    </row>
    <row r="290" spans="1:18" ht="117" customHeight="1">
      <c r="A290" s="2">
        <v>1</v>
      </c>
      <c r="B290" s="81">
        <f t="shared" si="4"/>
        <v>261</v>
      </c>
      <c r="C290" s="106" t="s">
        <v>49</v>
      </c>
      <c r="D290" s="106" t="s">
        <v>49</v>
      </c>
      <c r="E290" s="109" t="s">
        <v>598</v>
      </c>
      <c r="F290" s="109" t="s">
        <v>600</v>
      </c>
      <c r="G290" s="64">
        <v>879</v>
      </c>
      <c r="H290" s="64" t="s">
        <v>133</v>
      </c>
      <c r="I290" s="43">
        <v>1</v>
      </c>
      <c r="J290" s="106">
        <v>10215572000</v>
      </c>
      <c r="K290" s="39" t="s">
        <v>269</v>
      </c>
      <c r="L290" s="168">
        <v>5000000</v>
      </c>
      <c r="M290" s="138" t="s">
        <v>463</v>
      </c>
      <c r="N290" s="64" t="s">
        <v>74</v>
      </c>
      <c r="O290" s="64" t="s">
        <v>292</v>
      </c>
      <c r="P290" s="171" t="s">
        <v>292</v>
      </c>
      <c r="Q290" s="106" t="s">
        <v>23</v>
      </c>
      <c r="R290" s="106" t="s">
        <v>23</v>
      </c>
    </row>
    <row r="291" spans="1:18" ht="93" customHeight="1">
      <c r="A291" s="2">
        <v>1</v>
      </c>
      <c r="B291" s="81">
        <f t="shared" si="4"/>
        <v>262</v>
      </c>
      <c r="C291" s="66" t="s">
        <v>105</v>
      </c>
      <c r="D291" s="64" t="s">
        <v>143</v>
      </c>
      <c r="E291" s="102" t="s">
        <v>597</v>
      </c>
      <c r="F291" s="102" t="s">
        <v>471</v>
      </c>
      <c r="G291" s="69">
        <v>796</v>
      </c>
      <c r="H291" s="69" t="s">
        <v>25</v>
      </c>
      <c r="I291" s="38">
        <v>3</v>
      </c>
      <c r="J291" s="106">
        <v>10215572000</v>
      </c>
      <c r="K291" s="41" t="s">
        <v>269</v>
      </c>
      <c r="L291" s="163">
        <v>120000</v>
      </c>
      <c r="M291" s="80" t="s">
        <v>464</v>
      </c>
      <c r="N291" s="64" t="s">
        <v>334</v>
      </c>
      <c r="O291" s="64" t="s">
        <v>292</v>
      </c>
      <c r="P291" s="171" t="s">
        <v>292</v>
      </c>
      <c r="Q291" s="106" t="s">
        <v>23</v>
      </c>
      <c r="R291" s="106" t="s">
        <v>23</v>
      </c>
    </row>
    <row r="292" spans="2:19" ht="33" customHeight="1">
      <c r="B292" s="186" t="s">
        <v>472</v>
      </c>
      <c r="C292" s="186"/>
      <c r="D292" s="186"/>
      <c r="E292" s="186"/>
      <c r="F292" s="186"/>
      <c r="G292" s="186"/>
      <c r="H292" s="186"/>
      <c r="I292" s="186"/>
      <c r="J292" s="186"/>
      <c r="K292" s="186"/>
      <c r="L292" s="186"/>
      <c r="M292" s="186"/>
      <c r="N292" s="186"/>
      <c r="O292" s="186"/>
      <c r="P292" s="186"/>
      <c r="Q292" s="186"/>
      <c r="R292" s="186"/>
      <c r="S292" s="50"/>
    </row>
    <row r="293" spans="2:19" s="12" customFormat="1" ht="20.25">
      <c r="B293" s="51"/>
      <c r="C293" s="51"/>
      <c r="D293" s="51"/>
      <c r="E293" s="52"/>
      <c r="F293" s="52"/>
      <c r="G293" s="52"/>
      <c r="H293" s="52"/>
      <c r="I293" s="51"/>
      <c r="J293" s="51"/>
      <c r="K293" s="1"/>
      <c r="L293" s="120"/>
      <c r="M293" s="52"/>
      <c r="N293" s="52"/>
      <c r="O293" s="51"/>
      <c r="P293" s="121"/>
      <c r="Q293" s="121"/>
      <c r="R293" s="121"/>
      <c r="S293" s="22"/>
    </row>
    <row r="294" spans="1:19" s="117" customFormat="1" ht="20.25">
      <c r="A294" s="12"/>
      <c r="B294" s="110"/>
      <c r="C294" s="111"/>
      <c r="D294" s="111"/>
      <c r="E294" s="52" t="s">
        <v>397</v>
      </c>
      <c r="F294" s="112"/>
      <c r="J294" s="203" t="s">
        <v>398</v>
      </c>
      <c r="K294" s="204"/>
      <c r="L294" s="169"/>
      <c r="M294" s="111"/>
      <c r="N294" s="111"/>
      <c r="O294" s="51"/>
      <c r="P294" s="51"/>
      <c r="Q294" s="111"/>
      <c r="R294" s="111"/>
      <c r="S294" s="174"/>
    </row>
    <row r="295" spans="1:19" s="117" customFormat="1" ht="20.25">
      <c r="A295" s="12"/>
      <c r="B295" s="110"/>
      <c r="C295" s="111"/>
      <c r="D295" s="111"/>
      <c r="E295" s="52"/>
      <c r="F295" s="112"/>
      <c r="J295" s="111"/>
      <c r="K295" s="112"/>
      <c r="O295" s="51"/>
      <c r="P295" s="51"/>
      <c r="Q295" s="111"/>
      <c r="R295" s="111"/>
      <c r="S295" s="174"/>
    </row>
    <row r="296" spans="1:19" s="117" customFormat="1" ht="40.5">
      <c r="A296" s="12"/>
      <c r="B296" s="110"/>
      <c r="C296" s="111"/>
      <c r="D296" s="111"/>
      <c r="E296" s="52" t="s">
        <v>399</v>
      </c>
      <c r="F296" s="112"/>
      <c r="J296" s="205" t="s">
        <v>400</v>
      </c>
      <c r="K296" s="206"/>
      <c r="L296" s="169"/>
      <c r="M296" s="111"/>
      <c r="N296" s="111"/>
      <c r="O296" s="51"/>
      <c r="P296" s="51"/>
      <c r="Q296" s="111"/>
      <c r="R296" s="111"/>
      <c r="S296" s="174"/>
    </row>
    <row r="297" spans="1:19" s="117" customFormat="1" ht="20.25">
      <c r="A297" s="12"/>
      <c r="B297" s="110"/>
      <c r="C297" s="111"/>
      <c r="D297" s="111"/>
      <c r="E297" s="52"/>
      <c r="F297" s="112"/>
      <c r="J297" s="111"/>
      <c r="K297" s="112"/>
      <c r="L297" s="169"/>
      <c r="M297" s="111"/>
      <c r="N297" s="111"/>
      <c r="O297" s="51"/>
      <c r="P297" s="51"/>
      <c r="Q297" s="111"/>
      <c r="R297" s="111"/>
      <c r="S297" s="174"/>
    </row>
    <row r="298" spans="1:19" s="117" customFormat="1" ht="40.5">
      <c r="A298" s="12"/>
      <c r="B298" s="110"/>
      <c r="C298" s="111"/>
      <c r="D298" s="111"/>
      <c r="E298" s="52" t="s">
        <v>401</v>
      </c>
      <c r="F298" s="112"/>
      <c r="J298" s="205" t="s">
        <v>402</v>
      </c>
      <c r="K298" s="206"/>
      <c r="L298" s="169"/>
      <c r="M298" s="111"/>
      <c r="N298" s="111"/>
      <c r="O298" s="51"/>
      <c r="P298" s="51"/>
      <c r="Q298" s="111"/>
      <c r="R298" s="111"/>
      <c r="S298" s="174"/>
    </row>
    <row r="299" spans="1:19" s="117" customFormat="1" ht="20.25">
      <c r="A299" s="12"/>
      <c r="B299" s="110"/>
      <c r="C299" s="111"/>
      <c r="D299" s="111"/>
      <c r="E299" s="52"/>
      <c r="F299" s="112"/>
      <c r="J299" s="111"/>
      <c r="K299" s="112"/>
      <c r="L299" s="169"/>
      <c r="M299" s="111"/>
      <c r="N299" s="111"/>
      <c r="O299" s="51"/>
      <c r="P299" s="51"/>
      <c r="Q299" s="111"/>
      <c r="R299" s="111"/>
      <c r="S299" s="174"/>
    </row>
    <row r="300" spans="1:19" s="117" customFormat="1" ht="20.25">
      <c r="A300" s="12"/>
      <c r="B300" s="110"/>
      <c r="C300" s="111"/>
      <c r="D300" s="111"/>
      <c r="E300" s="52" t="s">
        <v>403</v>
      </c>
      <c r="F300" s="112"/>
      <c r="J300" s="205" t="s">
        <v>404</v>
      </c>
      <c r="K300" s="206"/>
      <c r="L300" s="169"/>
      <c r="M300" s="111"/>
      <c r="N300" s="111"/>
      <c r="O300" s="51"/>
      <c r="P300" s="51"/>
      <c r="Q300" s="111"/>
      <c r="R300" s="111"/>
      <c r="S300" s="174"/>
    </row>
    <row r="301" spans="1:19" s="117" customFormat="1" ht="20.25">
      <c r="A301" s="12"/>
      <c r="B301" s="110"/>
      <c r="C301" s="111"/>
      <c r="D301" s="111"/>
      <c r="E301" s="52"/>
      <c r="F301" s="112"/>
      <c r="J301" s="111"/>
      <c r="K301" s="112"/>
      <c r="L301" s="169"/>
      <c r="M301" s="111"/>
      <c r="N301" s="111"/>
      <c r="O301" s="51"/>
      <c r="P301" s="51"/>
      <c r="Q301" s="111"/>
      <c r="R301" s="111"/>
      <c r="S301" s="174"/>
    </row>
    <row r="302" spans="1:19" s="117" customFormat="1" ht="20.25">
      <c r="A302" s="12"/>
      <c r="B302" s="110"/>
      <c r="C302" s="111"/>
      <c r="D302" s="111"/>
      <c r="E302" s="52" t="s">
        <v>456</v>
      </c>
      <c r="F302" s="112"/>
      <c r="J302" s="205" t="s">
        <v>405</v>
      </c>
      <c r="K302" s="206"/>
      <c r="L302" s="169"/>
      <c r="M302" s="111"/>
      <c r="N302" s="111"/>
      <c r="O302" s="51"/>
      <c r="P302" s="51"/>
      <c r="Q302" s="111"/>
      <c r="R302" s="111"/>
      <c r="S302" s="174"/>
    </row>
    <row r="303" spans="1:19" s="117" customFormat="1" ht="20.25">
      <c r="A303" s="12"/>
      <c r="B303" s="110"/>
      <c r="C303" s="111"/>
      <c r="D303" s="111"/>
      <c r="E303" s="52"/>
      <c r="F303" s="112"/>
      <c r="J303" s="111"/>
      <c r="K303" s="112"/>
      <c r="L303" s="169"/>
      <c r="M303" s="111"/>
      <c r="N303" s="111"/>
      <c r="O303" s="51"/>
      <c r="P303" s="51"/>
      <c r="Q303" s="111"/>
      <c r="R303" s="111"/>
      <c r="S303" s="174"/>
    </row>
    <row r="304" spans="1:19" s="117" customFormat="1" ht="20.25">
      <c r="A304" s="12"/>
      <c r="B304" s="110"/>
      <c r="C304" s="111"/>
      <c r="D304" s="111"/>
      <c r="E304" s="52" t="s">
        <v>406</v>
      </c>
      <c r="F304" s="112"/>
      <c r="J304" s="199" t="s">
        <v>407</v>
      </c>
      <c r="K304" s="196"/>
      <c r="L304" s="169"/>
      <c r="M304" s="111"/>
      <c r="N304" s="111"/>
      <c r="O304" s="51"/>
      <c r="P304" s="51"/>
      <c r="Q304" s="111"/>
      <c r="R304" s="111"/>
      <c r="S304" s="174"/>
    </row>
    <row r="305" spans="1:19" s="117" customFormat="1" ht="20.25">
      <c r="A305" s="12"/>
      <c r="B305" s="110"/>
      <c r="C305" s="111"/>
      <c r="D305" s="111"/>
      <c r="E305" s="52"/>
      <c r="F305" s="112"/>
      <c r="J305" s="111"/>
      <c r="K305" s="112"/>
      <c r="L305" s="169"/>
      <c r="M305" s="111"/>
      <c r="N305" s="111"/>
      <c r="O305" s="51"/>
      <c r="P305" s="51"/>
      <c r="Q305" s="111"/>
      <c r="R305" s="111"/>
      <c r="S305" s="174"/>
    </row>
    <row r="306" spans="1:19" s="117" customFormat="1" ht="20.25">
      <c r="A306" s="12"/>
      <c r="B306" s="110"/>
      <c r="C306" s="111"/>
      <c r="D306" s="111"/>
      <c r="E306" s="52" t="s">
        <v>408</v>
      </c>
      <c r="F306" s="112"/>
      <c r="J306" s="199" t="s">
        <v>409</v>
      </c>
      <c r="K306" s="196"/>
      <c r="L306" s="169"/>
      <c r="M306" s="111"/>
      <c r="N306" s="111"/>
      <c r="O306" s="51"/>
      <c r="P306" s="51"/>
      <c r="Q306" s="111"/>
      <c r="R306" s="111"/>
      <c r="S306" s="174"/>
    </row>
    <row r="307" spans="1:19" s="117" customFormat="1" ht="20.25">
      <c r="A307" s="12"/>
      <c r="B307" s="110"/>
      <c r="C307" s="111"/>
      <c r="D307" s="111"/>
      <c r="E307" s="112"/>
      <c r="F307" s="112"/>
      <c r="J307" s="111"/>
      <c r="K307" s="111"/>
      <c r="L307" s="169"/>
      <c r="M307" s="111"/>
      <c r="N307" s="111"/>
      <c r="O307" s="51"/>
      <c r="P307" s="51"/>
      <c r="Q307" s="111"/>
      <c r="R307" s="111"/>
      <c r="S307" s="174"/>
    </row>
    <row r="308" spans="1:19" s="52" customFormat="1" ht="20.25">
      <c r="A308" s="2"/>
      <c r="B308" s="110"/>
      <c r="C308" s="111"/>
      <c r="D308" s="111"/>
      <c r="E308" s="112"/>
      <c r="F308" s="112"/>
      <c r="G308" s="117"/>
      <c r="H308" s="117"/>
      <c r="I308" s="117"/>
      <c r="J308" s="111"/>
      <c r="K308" s="111"/>
      <c r="L308" s="169"/>
      <c r="M308" s="111"/>
      <c r="N308" s="111"/>
      <c r="O308" s="51"/>
      <c r="P308" s="51"/>
      <c r="Q308" s="111"/>
      <c r="R308" s="111"/>
      <c r="S308" s="175"/>
    </row>
    <row r="309" spans="1:19" s="52" customFormat="1" ht="20.25">
      <c r="A309" s="2"/>
      <c r="B309" s="196" t="s">
        <v>410</v>
      </c>
      <c r="C309" s="196"/>
      <c r="D309" s="196"/>
      <c r="E309" s="196"/>
      <c r="F309" s="196"/>
      <c r="G309" s="196"/>
      <c r="H309" s="196"/>
      <c r="J309" s="51"/>
      <c r="K309" s="51"/>
      <c r="L309" s="170"/>
      <c r="O309" s="51"/>
      <c r="P309" s="121"/>
      <c r="Q309" s="121"/>
      <c r="R309" s="121"/>
      <c r="S309" s="175"/>
    </row>
    <row r="310" spans="1:19" s="117" customFormat="1" ht="20.25">
      <c r="A310" s="12"/>
      <c r="B310" s="196" t="s">
        <v>411</v>
      </c>
      <c r="C310" s="196"/>
      <c r="D310" s="196"/>
      <c r="E310" s="196"/>
      <c r="F310" s="52"/>
      <c r="G310" s="52"/>
      <c r="H310" s="52"/>
      <c r="I310" s="52"/>
      <c r="J310" s="51"/>
      <c r="K310" s="51"/>
      <c r="L310" s="170"/>
      <c r="M310" s="52"/>
      <c r="N310" s="52"/>
      <c r="O310" s="51"/>
      <c r="P310" s="121"/>
      <c r="Q310" s="121"/>
      <c r="R310" s="121"/>
      <c r="S310" s="174"/>
    </row>
    <row r="311" spans="1:19" s="52" customFormat="1" ht="20.25">
      <c r="A311" s="2"/>
      <c r="B311" s="110"/>
      <c r="C311" s="111"/>
      <c r="D311" s="111"/>
      <c r="E311" s="112"/>
      <c r="F311" s="112"/>
      <c r="G311" s="117"/>
      <c r="H311" s="117"/>
      <c r="I311" s="117"/>
      <c r="J311" s="111"/>
      <c r="K311" s="111"/>
      <c r="L311" s="169"/>
      <c r="M311" s="111"/>
      <c r="N311" s="111"/>
      <c r="O311" s="51"/>
      <c r="P311" s="51"/>
      <c r="Q311" s="111"/>
      <c r="R311" s="111"/>
      <c r="S311" s="175"/>
    </row>
    <row r="312" spans="1:19" s="52" customFormat="1" ht="20.25">
      <c r="A312" s="2"/>
      <c r="B312" s="196" t="s">
        <v>412</v>
      </c>
      <c r="C312" s="196"/>
      <c r="D312" s="196"/>
      <c r="E312" s="196"/>
      <c r="F312" s="196"/>
      <c r="G312" s="196"/>
      <c r="H312" s="196"/>
      <c r="J312" s="51"/>
      <c r="K312" s="51"/>
      <c r="L312" s="170"/>
      <c r="O312" s="51"/>
      <c r="P312" s="121"/>
      <c r="Q312" s="121"/>
      <c r="R312" s="121"/>
      <c r="S312" s="175"/>
    </row>
    <row r="313" spans="1:19" s="52" customFormat="1" ht="20.25">
      <c r="A313" s="2"/>
      <c r="B313" s="196" t="s">
        <v>413</v>
      </c>
      <c r="C313" s="196"/>
      <c r="D313" s="196"/>
      <c r="E313" s="196"/>
      <c r="J313" s="51"/>
      <c r="K313" s="51"/>
      <c r="L313" s="170"/>
      <c r="O313" s="51"/>
      <c r="P313" s="121"/>
      <c r="Q313" s="121"/>
      <c r="R313" s="121"/>
      <c r="S313" s="113"/>
    </row>
    <row r="314" ht="20.25">
      <c r="S314" s="15"/>
    </row>
    <row r="326" ht="20.25">
      <c r="S326" s="24"/>
    </row>
    <row r="327" ht="20.25">
      <c r="S327" s="24"/>
    </row>
    <row r="328" ht="20.25">
      <c r="S328" s="24"/>
    </row>
    <row r="329" ht="20.25">
      <c r="S329" s="24"/>
    </row>
    <row r="332" ht="20.25">
      <c r="S332" s="24"/>
    </row>
    <row r="333" ht="20.25">
      <c r="S333" s="24"/>
    </row>
    <row r="334" ht="20.25">
      <c r="S334" s="24"/>
    </row>
    <row r="335" ht="20.25">
      <c r="S335" s="24"/>
    </row>
    <row r="336" ht="20.25">
      <c r="S336" s="24"/>
    </row>
    <row r="337" ht="20.25">
      <c r="S337" s="24"/>
    </row>
    <row r="340" ht="20.25">
      <c r="S340" s="24"/>
    </row>
    <row r="341" ht="20.25">
      <c r="S341" s="24"/>
    </row>
    <row r="342" ht="20.25">
      <c r="S342" s="24"/>
    </row>
    <row r="343" ht="20.25">
      <c r="S343" s="24"/>
    </row>
    <row r="344" ht="20.25">
      <c r="S344" s="24"/>
    </row>
    <row r="345" ht="20.25">
      <c r="S345" s="24"/>
    </row>
    <row r="346" ht="20.25">
      <c r="S346" s="24"/>
    </row>
    <row r="347" ht="20.25">
      <c r="S347" s="24"/>
    </row>
    <row r="348" ht="20.25">
      <c r="S348" s="24"/>
    </row>
    <row r="349" ht="20.25">
      <c r="S349" s="24"/>
    </row>
    <row r="350" ht="20.25">
      <c r="S350" s="24"/>
    </row>
    <row r="351" ht="20.25">
      <c r="S351" s="24"/>
    </row>
    <row r="352" ht="20.25">
      <c r="S352" s="24"/>
    </row>
    <row r="353" ht="20.25">
      <c r="S353" s="24"/>
    </row>
    <row r="354" ht="20.25">
      <c r="S354" s="24"/>
    </row>
    <row r="355" ht="20.25">
      <c r="S355" s="24"/>
    </row>
    <row r="356" ht="20.25">
      <c r="S356" s="24"/>
    </row>
    <row r="357" ht="20.25">
      <c r="S357" s="24"/>
    </row>
    <row r="358" ht="20.25">
      <c r="S358" s="24"/>
    </row>
    <row r="359" ht="20.25">
      <c r="S359" s="24"/>
    </row>
    <row r="360" ht="20.25">
      <c r="S360" s="24"/>
    </row>
    <row r="361" ht="20.25">
      <c r="S361" s="24"/>
    </row>
    <row r="378" ht="20.25">
      <c r="S378" s="24"/>
    </row>
  </sheetData>
  <sheetProtection/>
  <autoFilter ref="B25:CH292"/>
  <mergeCells count="50">
    <mergeCell ref="J306:K306"/>
    <mergeCell ref="B309:H309"/>
    <mergeCell ref="B310:E310"/>
    <mergeCell ref="B312:H312"/>
    <mergeCell ref="B313:E313"/>
    <mergeCell ref="J294:K294"/>
    <mergeCell ref="J296:K296"/>
    <mergeCell ref="J298:K298"/>
    <mergeCell ref="J300:K300"/>
    <mergeCell ref="J302:K302"/>
    <mergeCell ref="B14:E14"/>
    <mergeCell ref="K8:P8"/>
    <mergeCell ref="B11:P11"/>
    <mergeCell ref="B12:P12"/>
    <mergeCell ref="B15:E15"/>
    <mergeCell ref="F14:R14"/>
    <mergeCell ref="F15:R15"/>
    <mergeCell ref="O22:O24"/>
    <mergeCell ref="G23:H23"/>
    <mergeCell ref="D22:D24"/>
    <mergeCell ref="L23:L24"/>
    <mergeCell ref="E22:N22"/>
    <mergeCell ref="J304:K304"/>
    <mergeCell ref="J23:K23"/>
    <mergeCell ref="M23:N23"/>
    <mergeCell ref="K4:P4"/>
    <mergeCell ref="K5:P5"/>
    <mergeCell ref="K6:P6"/>
    <mergeCell ref="K7:L7"/>
    <mergeCell ref="M7:N7"/>
    <mergeCell ref="F16:R16"/>
    <mergeCell ref="F17:R17"/>
    <mergeCell ref="F18:R18"/>
    <mergeCell ref="B17:E17"/>
    <mergeCell ref="B16:E16"/>
    <mergeCell ref="B18:E18"/>
    <mergeCell ref="B20:E20"/>
    <mergeCell ref="B19:E19"/>
    <mergeCell ref="F19:R19"/>
    <mergeCell ref="F20:R20"/>
    <mergeCell ref="B22:B24"/>
    <mergeCell ref="C22:C24"/>
    <mergeCell ref="Q22:Q24"/>
    <mergeCell ref="R22:R24"/>
    <mergeCell ref="B292:R292"/>
    <mergeCell ref="B21:E21"/>
    <mergeCell ref="E23:E24"/>
    <mergeCell ref="I23:I24"/>
    <mergeCell ref="P22:P23"/>
    <mergeCell ref="F23:F24"/>
  </mergeCells>
  <printOptions/>
  <pageMargins left="0.3937007874015748" right="0.1968503937007874" top="0.3937007874015748" bottom="0.2755905511811024" header="0.31496062992125984" footer="0.31496062992125984"/>
  <pageSetup fitToHeight="0" fitToWidth="1" horizontalDpi="600" verticalDpi="600" orientation="landscape" paperSize="9" scale="38" r:id="rId1"/>
  <rowBreaks count="1" manualBreakCount="1">
    <brk id="211" min="1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view="pageBreakPreview" zoomScale="60" zoomScaleNormal="59" zoomScalePageLayoutView="0" workbookViewId="0" topLeftCell="A13">
      <selection activeCell="L24" sqref="L24"/>
    </sheetView>
  </sheetViews>
  <sheetFormatPr defaultColWidth="9.140625" defaultRowHeight="15"/>
  <cols>
    <col min="4" max="4" width="45.8515625" style="0" customWidth="1"/>
    <col min="5" max="5" width="81.421875" style="0" customWidth="1"/>
    <col min="6" max="6" width="10.8515625" style="0" customWidth="1"/>
    <col min="9" max="9" width="25.140625" style="0" customWidth="1"/>
    <col min="10" max="10" width="21.28125" style="0" customWidth="1"/>
    <col min="11" max="11" width="29.140625" style="0" customWidth="1"/>
    <col min="12" max="12" width="17.421875" style="0" customWidth="1"/>
    <col min="13" max="13" width="19.28125" style="0" customWidth="1"/>
    <col min="14" max="14" width="20.57421875" style="0" customWidth="1"/>
  </cols>
  <sheetData>
    <row r="1" spans="1:17" ht="20.25">
      <c r="A1" s="51" t="s">
        <v>24</v>
      </c>
      <c r="B1" s="51"/>
      <c r="C1" s="51"/>
      <c r="D1" s="52"/>
      <c r="E1" s="52"/>
      <c r="F1" s="52"/>
      <c r="G1" s="52"/>
      <c r="H1" s="51"/>
      <c r="I1" s="51"/>
      <c r="J1" s="194" t="s">
        <v>15</v>
      </c>
      <c r="K1" s="194"/>
      <c r="L1" s="194"/>
      <c r="M1" s="194"/>
      <c r="N1" s="194"/>
      <c r="O1" s="194"/>
      <c r="P1" s="52"/>
      <c r="Q1" s="52"/>
    </row>
    <row r="2" spans="1:17" ht="20.25">
      <c r="A2" s="51"/>
      <c r="B2" s="51"/>
      <c r="C2" s="51"/>
      <c r="D2" s="52"/>
      <c r="E2" s="52"/>
      <c r="F2" s="52"/>
      <c r="G2" s="52"/>
      <c r="H2" s="51"/>
      <c r="I2" s="51"/>
      <c r="J2" s="194" t="s">
        <v>31</v>
      </c>
      <c r="K2" s="194"/>
      <c r="L2" s="194"/>
      <c r="M2" s="194"/>
      <c r="N2" s="194"/>
      <c r="O2" s="194"/>
      <c r="P2" s="52"/>
      <c r="Q2" s="52"/>
    </row>
    <row r="3" spans="1:17" ht="20.25">
      <c r="A3" s="51"/>
      <c r="B3" s="51"/>
      <c r="C3" s="51"/>
      <c r="D3" s="52"/>
      <c r="E3" s="52"/>
      <c r="F3" s="52"/>
      <c r="G3" s="52"/>
      <c r="H3" s="51"/>
      <c r="I3" s="51"/>
      <c r="J3" s="194" t="s">
        <v>44</v>
      </c>
      <c r="K3" s="194"/>
      <c r="L3" s="194"/>
      <c r="M3" s="194"/>
      <c r="N3" s="194"/>
      <c r="O3" s="194"/>
      <c r="P3" s="52"/>
      <c r="Q3" s="52"/>
    </row>
    <row r="4" spans="1:17" ht="20.25">
      <c r="A4" s="51"/>
      <c r="B4" s="51"/>
      <c r="C4" s="51"/>
      <c r="D4" s="52"/>
      <c r="E4" s="52"/>
      <c r="F4" s="52"/>
      <c r="G4" s="52"/>
      <c r="H4" s="51"/>
      <c r="I4" s="51"/>
      <c r="J4" s="195"/>
      <c r="K4" s="195"/>
      <c r="L4" s="196" t="s">
        <v>32</v>
      </c>
      <c r="M4" s="196"/>
      <c r="N4" s="51"/>
      <c r="O4" s="121"/>
      <c r="P4" s="121"/>
      <c r="Q4" s="121"/>
    </row>
    <row r="5" spans="1:17" ht="20.25">
      <c r="A5" s="51"/>
      <c r="B5" s="51"/>
      <c r="C5" s="51"/>
      <c r="D5" s="52"/>
      <c r="E5" s="52"/>
      <c r="F5" s="52"/>
      <c r="G5" s="52"/>
      <c r="H5" s="51"/>
      <c r="I5" s="51"/>
      <c r="J5" s="200" t="s">
        <v>63</v>
      </c>
      <c r="K5" s="200"/>
      <c r="L5" s="200"/>
      <c r="M5" s="200"/>
      <c r="N5" s="200"/>
      <c r="O5" s="200"/>
      <c r="P5" s="122"/>
      <c r="Q5" s="122"/>
    </row>
    <row r="6" spans="1:17" ht="20.25">
      <c r="A6" s="51"/>
      <c r="B6" s="51"/>
      <c r="C6" s="51"/>
      <c r="D6" s="52"/>
      <c r="E6" s="52"/>
      <c r="F6" s="52"/>
      <c r="G6" s="52"/>
      <c r="H6" s="51"/>
      <c r="I6" s="51"/>
      <c r="J6" s="3"/>
      <c r="K6" s="123"/>
      <c r="L6" s="124"/>
      <c r="M6" s="124"/>
      <c r="N6" s="125"/>
      <c r="O6" s="126"/>
      <c r="P6" s="126"/>
      <c r="Q6" s="126"/>
    </row>
    <row r="7" spans="1:17" ht="20.25">
      <c r="A7" s="51"/>
      <c r="B7" s="51"/>
      <c r="C7" s="51"/>
      <c r="D7" s="52"/>
      <c r="E7" s="52"/>
      <c r="F7" s="52"/>
      <c r="G7" s="52"/>
      <c r="H7" s="51"/>
      <c r="I7" s="51"/>
      <c r="J7" s="4"/>
      <c r="K7" s="127"/>
      <c r="L7" s="52"/>
      <c r="M7" s="52"/>
      <c r="N7" s="51"/>
      <c r="O7" s="121"/>
      <c r="P7" s="121"/>
      <c r="Q7" s="121"/>
    </row>
    <row r="8" spans="1:17" ht="20.25">
      <c r="A8" s="201" t="s">
        <v>46</v>
      </c>
      <c r="B8" s="201"/>
      <c r="C8" s="201"/>
      <c r="D8" s="201"/>
      <c r="E8" s="201"/>
      <c r="F8" s="201"/>
      <c r="G8" s="201"/>
      <c r="H8" s="202"/>
      <c r="I8" s="201"/>
      <c r="J8" s="201"/>
      <c r="K8" s="201"/>
      <c r="L8" s="201"/>
      <c r="M8" s="201"/>
      <c r="N8" s="201"/>
      <c r="O8" s="201"/>
      <c r="P8" s="125"/>
      <c r="Q8" s="125"/>
    </row>
    <row r="9" spans="1:17" ht="20.25">
      <c r="A9" s="201" t="s">
        <v>62</v>
      </c>
      <c r="B9" s="201"/>
      <c r="C9" s="201"/>
      <c r="D9" s="201"/>
      <c r="E9" s="201"/>
      <c r="F9" s="201"/>
      <c r="G9" s="201"/>
      <c r="H9" s="202"/>
      <c r="I9" s="201"/>
      <c r="J9" s="201"/>
      <c r="K9" s="201"/>
      <c r="L9" s="201"/>
      <c r="M9" s="201"/>
      <c r="N9" s="201"/>
      <c r="O9" s="201"/>
      <c r="P9" s="125"/>
      <c r="Q9" s="125"/>
    </row>
    <row r="10" spans="1:17" ht="20.25">
      <c r="A10" s="51"/>
      <c r="B10" s="51"/>
      <c r="C10" s="51"/>
      <c r="D10" s="52"/>
      <c r="E10" s="52"/>
      <c r="F10" s="52"/>
      <c r="G10" s="52"/>
      <c r="H10" s="51"/>
      <c r="I10" s="51"/>
      <c r="J10" s="1"/>
      <c r="K10" s="120"/>
      <c r="L10" s="52"/>
      <c r="M10" s="52"/>
      <c r="N10" s="51"/>
      <c r="O10" s="121"/>
      <c r="P10" s="121"/>
      <c r="Q10" s="121"/>
    </row>
    <row r="11" spans="1:17" ht="20.25">
      <c r="A11" s="193" t="s">
        <v>34</v>
      </c>
      <c r="B11" s="193"/>
      <c r="C11" s="193"/>
      <c r="D11" s="193"/>
      <c r="E11" s="190" t="s">
        <v>45</v>
      </c>
      <c r="F11" s="190"/>
      <c r="G11" s="190"/>
      <c r="H11" s="191"/>
      <c r="I11" s="192"/>
      <c r="J11" s="190"/>
      <c r="K11" s="190"/>
      <c r="L11" s="190"/>
      <c r="M11" s="190"/>
      <c r="N11" s="190"/>
      <c r="O11" s="190"/>
      <c r="P11" s="190"/>
      <c r="Q11" s="190"/>
    </row>
    <row r="12" spans="1:17" ht="20.25">
      <c r="A12" s="193" t="s">
        <v>35</v>
      </c>
      <c r="B12" s="193"/>
      <c r="C12" s="193"/>
      <c r="D12" s="193"/>
      <c r="E12" s="190" t="s">
        <v>20</v>
      </c>
      <c r="F12" s="190"/>
      <c r="G12" s="190"/>
      <c r="H12" s="191"/>
      <c r="I12" s="192"/>
      <c r="J12" s="190"/>
      <c r="K12" s="190"/>
      <c r="L12" s="190"/>
      <c r="M12" s="190"/>
      <c r="N12" s="190"/>
      <c r="O12" s="190"/>
      <c r="P12" s="190"/>
      <c r="Q12" s="190"/>
    </row>
    <row r="13" spans="1:17" ht="20.25">
      <c r="A13" s="193" t="s">
        <v>36</v>
      </c>
      <c r="B13" s="193"/>
      <c r="C13" s="193"/>
      <c r="D13" s="193"/>
      <c r="E13" s="190" t="s">
        <v>21</v>
      </c>
      <c r="F13" s="190"/>
      <c r="G13" s="190"/>
      <c r="H13" s="191"/>
      <c r="I13" s="192"/>
      <c r="J13" s="190"/>
      <c r="K13" s="190"/>
      <c r="L13" s="190"/>
      <c r="M13" s="190"/>
      <c r="N13" s="190"/>
      <c r="O13" s="190"/>
      <c r="P13" s="190"/>
      <c r="Q13" s="190"/>
    </row>
    <row r="14" spans="1:17" ht="20.25">
      <c r="A14" s="193" t="s">
        <v>37</v>
      </c>
      <c r="B14" s="193"/>
      <c r="C14" s="193"/>
      <c r="D14" s="193"/>
      <c r="E14" s="190" t="s">
        <v>61</v>
      </c>
      <c r="F14" s="190"/>
      <c r="G14" s="190"/>
      <c r="H14" s="191"/>
      <c r="I14" s="192"/>
      <c r="J14" s="190"/>
      <c r="K14" s="190"/>
      <c r="L14" s="190"/>
      <c r="M14" s="190"/>
      <c r="N14" s="190"/>
      <c r="O14" s="190"/>
      <c r="P14" s="190"/>
      <c r="Q14" s="190"/>
    </row>
    <row r="15" spans="1:17" ht="20.25">
      <c r="A15" s="193" t="s">
        <v>14</v>
      </c>
      <c r="B15" s="193"/>
      <c r="C15" s="193"/>
      <c r="D15" s="193"/>
      <c r="E15" s="190">
        <v>8602060523</v>
      </c>
      <c r="F15" s="190"/>
      <c r="G15" s="190"/>
      <c r="H15" s="191"/>
      <c r="I15" s="192"/>
      <c r="J15" s="190"/>
      <c r="K15" s="190"/>
      <c r="L15" s="190"/>
      <c r="M15" s="190"/>
      <c r="N15" s="190"/>
      <c r="O15" s="190"/>
      <c r="P15" s="190"/>
      <c r="Q15" s="190"/>
    </row>
    <row r="16" spans="1:17" ht="20.25">
      <c r="A16" s="193" t="s">
        <v>13</v>
      </c>
      <c r="B16" s="193"/>
      <c r="C16" s="193"/>
      <c r="D16" s="193"/>
      <c r="E16" s="190">
        <v>860201001</v>
      </c>
      <c r="F16" s="190"/>
      <c r="G16" s="190"/>
      <c r="H16" s="191"/>
      <c r="I16" s="192"/>
      <c r="J16" s="190"/>
      <c r="K16" s="190"/>
      <c r="L16" s="190"/>
      <c r="M16" s="190"/>
      <c r="N16" s="190"/>
      <c r="O16" s="190"/>
      <c r="P16" s="190"/>
      <c r="Q16" s="190"/>
    </row>
    <row r="17" spans="1:17" ht="20.25">
      <c r="A17" s="193" t="s">
        <v>12</v>
      </c>
      <c r="B17" s="193"/>
      <c r="C17" s="193"/>
      <c r="D17" s="193"/>
      <c r="E17" s="190">
        <v>71136000000</v>
      </c>
      <c r="F17" s="190"/>
      <c r="G17" s="190"/>
      <c r="H17" s="191"/>
      <c r="I17" s="192"/>
      <c r="J17" s="190"/>
      <c r="K17" s="190"/>
      <c r="L17" s="190"/>
      <c r="M17" s="190"/>
      <c r="N17" s="190"/>
      <c r="O17" s="190"/>
      <c r="P17" s="190"/>
      <c r="Q17" s="190"/>
    </row>
    <row r="18" spans="1:17" ht="20.25">
      <c r="A18" s="187"/>
      <c r="B18" s="187"/>
      <c r="C18" s="187"/>
      <c r="D18" s="187"/>
      <c r="E18" s="52"/>
      <c r="F18" s="52"/>
      <c r="G18" s="52"/>
      <c r="H18" s="51"/>
      <c r="I18" s="51"/>
      <c r="J18" s="1"/>
      <c r="K18" s="120"/>
      <c r="L18" s="52"/>
      <c r="M18" s="52"/>
      <c r="N18" s="51"/>
      <c r="O18" s="121"/>
      <c r="P18" s="121"/>
      <c r="Q18" s="121"/>
    </row>
    <row r="19" spans="1:17" ht="20.25">
      <c r="A19" s="184" t="s">
        <v>3</v>
      </c>
      <c r="B19" s="184" t="s">
        <v>1</v>
      </c>
      <c r="C19" s="184" t="s">
        <v>2</v>
      </c>
      <c r="D19" s="188" t="s">
        <v>11</v>
      </c>
      <c r="E19" s="188"/>
      <c r="F19" s="188"/>
      <c r="G19" s="188"/>
      <c r="H19" s="188"/>
      <c r="I19" s="188"/>
      <c r="J19" s="188"/>
      <c r="K19" s="188"/>
      <c r="L19" s="188"/>
      <c r="M19" s="188"/>
      <c r="N19" s="197" t="s">
        <v>18</v>
      </c>
      <c r="O19" s="189" t="s">
        <v>19</v>
      </c>
      <c r="P19" s="185" t="s">
        <v>523</v>
      </c>
      <c r="Q19" s="184" t="s">
        <v>462</v>
      </c>
    </row>
    <row r="20" spans="1:17" ht="20.25">
      <c r="A20" s="184"/>
      <c r="B20" s="184"/>
      <c r="C20" s="184"/>
      <c r="D20" s="188" t="s">
        <v>16</v>
      </c>
      <c r="E20" s="188" t="s">
        <v>0</v>
      </c>
      <c r="F20" s="188" t="s">
        <v>5</v>
      </c>
      <c r="G20" s="188"/>
      <c r="H20" s="184" t="s">
        <v>7</v>
      </c>
      <c r="I20" s="188" t="s">
        <v>9</v>
      </c>
      <c r="J20" s="188"/>
      <c r="K20" s="198" t="s">
        <v>30</v>
      </c>
      <c r="L20" s="188" t="s">
        <v>4</v>
      </c>
      <c r="M20" s="188"/>
      <c r="N20" s="197"/>
      <c r="O20" s="189"/>
      <c r="P20" s="185"/>
      <c r="Q20" s="184"/>
    </row>
    <row r="21" spans="1:17" ht="316.5">
      <c r="A21" s="184"/>
      <c r="B21" s="184"/>
      <c r="C21" s="184"/>
      <c r="D21" s="188"/>
      <c r="E21" s="188"/>
      <c r="F21" s="54" t="s">
        <v>6</v>
      </c>
      <c r="G21" s="54" t="s">
        <v>17</v>
      </c>
      <c r="H21" s="184"/>
      <c r="I21" s="54" t="s">
        <v>8</v>
      </c>
      <c r="J21" s="54" t="s">
        <v>17</v>
      </c>
      <c r="K21" s="198"/>
      <c r="L21" s="54" t="s">
        <v>40</v>
      </c>
      <c r="M21" s="54" t="s">
        <v>41</v>
      </c>
      <c r="N21" s="197"/>
      <c r="O21" s="128" t="s">
        <v>10</v>
      </c>
      <c r="P21" s="185"/>
      <c r="Q21" s="184"/>
    </row>
    <row r="22" spans="1:17" ht="20.25">
      <c r="A22" s="55">
        <v>1</v>
      </c>
      <c r="B22" s="55">
        <v>2</v>
      </c>
      <c r="C22" s="55">
        <v>3</v>
      </c>
      <c r="D22" s="55">
        <v>4</v>
      </c>
      <c r="E22" s="55">
        <v>5</v>
      </c>
      <c r="F22" s="55">
        <v>6</v>
      </c>
      <c r="G22" s="55">
        <v>7</v>
      </c>
      <c r="H22" s="55">
        <v>8</v>
      </c>
      <c r="I22" s="55">
        <v>9</v>
      </c>
      <c r="J22" s="32">
        <v>10</v>
      </c>
      <c r="K22" s="129">
        <v>11</v>
      </c>
      <c r="L22" s="55">
        <v>12</v>
      </c>
      <c r="M22" s="55">
        <v>13</v>
      </c>
      <c r="N22" s="130">
        <v>14</v>
      </c>
      <c r="O22" s="130">
        <v>15</v>
      </c>
      <c r="P22" s="55">
        <v>16</v>
      </c>
      <c r="Q22" s="55">
        <v>17</v>
      </c>
    </row>
    <row r="23" spans="1:17" ht="202.5">
      <c r="A23" s="63">
        <v>7</v>
      </c>
      <c r="B23" s="68" t="s">
        <v>134</v>
      </c>
      <c r="C23" s="68" t="s">
        <v>135</v>
      </c>
      <c r="D23" s="65" t="s">
        <v>587</v>
      </c>
      <c r="E23" s="67" t="s">
        <v>205</v>
      </c>
      <c r="F23" s="66">
        <v>366</v>
      </c>
      <c r="G23" s="64" t="s">
        <v>28</v>
      </c>
      <c r="H23" s="10">
        <v>1</v>
      </c>
      <c r="I23" s="66">
        <v>71136000000</v>
      </c>
      <c r="J23" s="66" t="s">
        <v>203</v>
      </c>
      <c r="K23" s="143">
        <v>10510000</v>
      </c>
      <c r="L23" s="138" t="s">
        <v>463</v>
      </c>
      <c r="M23" s="64" t="s">
        <v>206</v>
      </c>
      <c r="N23" s="64" t="s">
        <v>26</v>
      </c>
      <c r="O23" s="140" t="s">
        <v>27</v>
      </c>
      <c r="P23" s="66" t="s">
        <v>23</v>
      </c>
      <c r="Q23" s="66" t="s">
        <v>23</v>
      </c>
    </row>
    <row r="24" spans="1:17" ht="81">
      <c r="A24" s="63">
        <v>23</v>
      </c>
      <c r="B24" s="64" t="s">
        <v>361</v>
      </c>
      <c r="C24" s="64" t="s">
        <v>362</v>
      </c>
      <c r="D24" s="65" t="s">
        <v>595</v>
      </c>
      <c r="E24" s="65" t="s">
        <v>417</v>
      </c>
      <c r="F24" s="64">
        <v>366</v>
      </c>
      <c r="G24" s="64" t="s">
        <v>28</v>
      </c>
      <c r="H24" s="5">
        <v>3</v>
      </c>
      <c r="I24" s="66">
        <v>71136000000</v>
      </c>
      <c r="J24" s="61" t="s">
        <v>203</v>
      </c>
      <c r="K24" s="141">
        <v>49895544.24</v>
      </c>
      <c r="L24" s="66" t="s">
        <v>747</v>
      </c>
      <c r="M24" s="64" t="s">
        <v>363</v>
      </c>
      <c r="N24" s="64" t="s">
        <v>742</v>
      </c>
      <c r="O24" s="140" t="s">
        <v>27</v>
      </c>
      <c r="P24" s="66" t="s">
        <v>23</v>
      </c>
      <c r="Q24" s="66" t="s">
        <v>23</v>
      </c>
    </row>
    <row r="27" spans="2:15" s="178" customFormat="1" ht="21">
      <c r="B27" s="207" t="s">
        <v>743</v>
      </c>
      <c r="C27" s="207"/>
      <c r="D27" s="207"/>
      <c r="E27" s="179"/>
      <c r="F27" s="207" t="s">
        <v>744</v>
      </c>
      <c r="G27" s="207"/>
      <c r="H27" s="207"/>
      <c r="I27" s="180"/>
      <c r="J27" s="180"/>
      <c r="K27" s="180"/>
      <c r="L27" s="180"/>
      <c r="M27" s="180"/>
      <c r="N27" s="180"/>
      <c r="O27" s="180"/>
    </row>
    <row r="28" spans="1:15" s="178" customFormat="1" ht="21">
      <c r="A28" s="180"/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</row>
    <row r="29" spans="1:15" s="178" customFormat="1" ht="21">
      <c r="A29" s="180"/>
      <c r="B29" s="207" t="s">
        <v>745</v>
      </c>
      <c r="C29" s="207"/>
      <c r="D29" s="207"/>
      <c r="E29" s="179"/>
      <c r="F29" s="207"/>
      <c r="G29" s="207"/>
      <c r="H29" s="207"/>
      <c r="I29" s="180"/>
      <c r="J29" s="180"/>
      <c r="K29" s="180"/>
      <c r="L29" s="180"/>
      <c r="M29" s="180"/>
      <c r="N29" s="180"/>
      <c r="O29" s="180"/>
    </row>
    <row r="30" spans="1:15" s="178" customFormat="1" ht="21">
      <c r="A30" s="180"/>
      <c r="B30" s="208" t="s">
        <v>408</v>
      </c>
      <c r="C30" s="208"/>
      <c r="D30" s="208"/>
      <c r="E30" s="179"/>
      <c r="F30" s="181"/>
      <c r="G30" s="181"/>
      <c r="H30" s="181"/>
      <c r="I30" s="180"/>
      <c r="J30" s="180"/>
      <c r="K30" s="180"/>
      <c r="L30" s="180"/>
      <c r="M30" s="180"/>
      <c r="N30" s="180"/>
      <c r="O30" s="180"/>
    </row>
    <row r="31" spans="1:15" s="178" customFormat="1" ht="39" customHeight="1">
      <c r="A31" s="180"/>
      <c r="B31" s="182"/>
      <c r="C31" s="182"/>
      <c r="D31" s="183" t="s">
        <v>746</v>
      </c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</row>
    <row r="32" s="178" customFormat="1" ht="21">
      <c r="A32" s="180"/>
    </row>
  </sheetData>
  <sheetProtection/>
  <mergeCells count="43">
    <mergeCell ref="B27:D27"/>
    <mergeCell ref="F27:H27"/>
    <mergeCell ref="B29:D29"/>
    <mergeCell ref="F29:H29"/>
    <mergeCell ref="B30:D30"/>
    <mergeCell ref="J1:O1"/>
    <mergeCell ref="J2:O2"/>
    <mergeCell ref="J3:O3"/>
    <mergeCell ref="J4:K4"/>
    <mergeCell ref="L4:M4"/>
    <mergeCell ref="J5:O5"/>
    <mergeCell ref="A8:O8"/>
    <mergeCell ref="A9:O9"/>
    <mergeCell ref="A11:D11"/>
    <mergeCell ref="E11:Q11"/>
    <mergeCell ref="A12:D12"/>
    <mergeCell ref="E12:Q12"/>
    <mergeCell ref="A13:D13"/>
    <mergeCell ref="E13:Q13"/>
    <mergeCell ref="A14:D14"/>
    <mergeCell ref="E14:Q14"/>
    <mergeCell ref="A15:D15"/>
    <mergeCell ref="E15:Q15"/>
    <mergeCell ref="A16:D16"/>
    <mergeCell ref="E16:Q16"/>
    <mergeCell ref="A17:D17"/>
    <mergeCell ref="E17:Q17"/>
    <mergeCell ref="A18:D18"/>
    <mergeCell ref="A19:A21"/>
    <mergeCell ref="B19:B21"/>
    <mergeCell ref="C19:C21"/>
    <mergeCell ref="D19:M19"/>
    <mergeCell ref="N19:N21"/>
    <mergeCell ref="O19:O20"/>
    <mergeCell ref="P19:P21"/>
    <mergeCell ref="Q19:Q21"/>
    <mergeCell ref="D20:D21"/>
    <mergeCell ref="E20:E21"/>
    <mergeCell ref="F20:G20"/>
    <mergeCell ref="H20:H21"/>
    <mergeCell ref="I20:J20"/>
    <mergeCell ref="K20:K21"/>
    <mergeCell ref="L20:M20"/>
  </mergeCells>
  <printOptions/>
  <pageMargins left="0.25" right="0.25" top="0.75" bottom="0.75" header="0.3" footer="0.3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Демьянцев Евгений Витальевич</dc:creator>
  <cp:keywords/>
  <dc:description/>
  <cp:lastModifiedBy>Галушкова Елена Владимировна</cp:lastModifiedBy>
  <cp:lastPrinted>2021-12-27T05:27:05Z</cp:lastPrinted>
  <dcterms:created xsi:type="dcterms:W3CDTF">2012-12-03T08:08:11Z</dcterms:created>
  <dcterms:modified xsi:type="dcterms:W3CDTF">2021-12-27T09:51:48Z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60ce0104-8a21-4d33-83e6-c1bb6ad4d46d</vt:lpwstr>
  </property>
</Properties>
</file>